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C:\Users\yavila\Desktop\Inventarios Eliminación\"/>
    </mc:Choice>
  </mc:AlternateContent>
  <xr:revisionPtr revIDLastSave="0" documentId="13_ncr:1_{3763AD64-EE9F-4674-9864-383CAB89FDF6}" xr6:coauthVersionLast="47" xr6:coauthVersionMax="47" xr10:uidLastSave="{00000000-0000-0000-0000-000000000000}"/>
  <workbookProtection lockStructure="1"/>
  <bookViews>
    <workbookView xWindow="-120" yWindow="-120" windowWidth="29040" windowHeight="15720" xr2:uid="{00000000-000D-0000-FFFF-FFFF00000000}"/>
  </bookViews>
  <sheets>
    <sheet name="FUID" sheetId="6" r:id="rId1"/>
    <sheet name="ROTULO" sheetId="1" r:id="rId2"/>
    <sheet name="TAPA" sheetId="8" r:id="rId3"/>
    <sheet name="INSTRUCTIVO FUID" sheetId="9" r:id="rId4"/>
    <sheet name="DATOS" sheetId="7" state="hidden" r:id="rId5"/>
  </sheets>
  <definedNames>
    <definedName name="_xlnm._FilterDatabase" localSheetId="1" hidden="1">ROTULO!$B$2:$N$15</definedName>
    <definedName name="_xlnm.Print_Area" localSheetId="0">FUID!$A$1:$T$199</definedName>
    <definedName name="_xlnm.Print_Area" localSheetId="1">ROTULO!$A$1:$AE$48</definedName>
    <definedName name="_xlnm.Print_Area" localSheetId="2">TAPA!$A$1:$P$37</definedName>
    <definedName name="band">FUID!$Q$11:$Q$193</definedName>
    <definedName name="caja">FUID!$G$11:$G$193</definedName>
    <definedName name="Car">FUID!$H$11:$H$193</definedName>
    <definedName name="Código">FUID!$B$11:$B$193</definedName>
    <definedName name="corr">FUID!$I$11:$I$193</definedName>
    <definedName name="DESPACHO_DEL_MINISTRO">DATOS!$R$5:$R$16</definedName>
    <definedName name="DESPACHO_DEL_VICEMINISTERIO_DE_DESARROLLO_EMPRESARIAL">DATOS!$X$5:$X$7</definedName>
    <definedName name="DESPACHO_DEL_VICEMINISTERIO_DE_TURISMO">DATOS!$Y$5:$Y$6</definedName>
    <definedName name="DESPACHO_DEL_VICEMINISTRO_DE_COMERCIO_EXTERIOR">DATOS!$T$5:$T$8</definedName>
    <definedName name="DIRECCIÓN_ANÁLISIS_SECTORIAL_Y_PROMOCIÓN">DATOS!$AA$5:$AA$7</definedName>
    <definedName name="DIRECCIÓN_DE_CALIDAD_Y_DESARROLLO_SOSTENIBLE_DEL_TURISMO">DATOS!$Z$5:$Z$6</definedName>
    <definedName name="DIRECCIÓN_DE_COMERCIO_EXTERIOR">DATOS!$U$5:$U$6</definedName>
    <definedName name="est">FUID!$P$11:$P$193</definedName>
    <definedName name="final">FUID!$F$11:$F$193</definedName>
    <definedName name="folios">FUID!$M$11:$M$193</definedName>
    <definedName name="frecuencia">FUID!$R$11:$R$193</definedName>
    <definedName name="Identificación">FUID!$D$11:$D$193</definedName>
    <definedName name="Incial">FUID!$E$11:$E$193</definedName>
    <definedName name="indice">FUID!$S$11:$S$193</definedName>
    <definedName name="LISTAINVENTARIOS">Tabla7[LISTAINVENTARIOS]</definedName>
    <definedName name="mod">FUID!$O$11:$O$193</definedName>
    <definedName name="No.Orden">FUID!$A$12:$A$193</definedName>
    <definedName name="Nombre">FUID!$C$11:$C$193</definedName>
    <definedName name="notas">FUID!$T$11:$T$193</definedName>
    <definedName name="OFICINA_ASESORA_JURIDICA">DATOS!$S$5:$S$7</definedName>
    <definedName name="otro">FUID!$L$11:$L$193</definedName>
    <definedName name="PRINCIPALES">DATOS!$P$5:$P$20</definedName>
    <definedName name="SECRETARÍA_GENERAL">DATOS!$AB$5:$AB$17</definedName>
    <definedName name="soporte">FUID!$N$11:$N$193</definedName>
    <definedName name="SUBDIRECCIÓN_DE_DISEÑO_Y_ADMINISTRACIÓN_DE_OPERACIONES">DATOS!$V$5:$V$9</definedName>
    <definedName name="SUBDIRECCIÓN_DE_PRACTICAS_COMERCIALES">DATOS!$W$5:$W$6</definedName>
    <definedName name="_xlnm.Print_Titles" localSheetId="0">FUID!$1:$9</definedName>
    <definedName name="tom">FUID!$J$11:$J$193</definedName>
    <definedName name="vol">FUID!$K$11:$K$193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6" i="6" l="1"/>
  <c r="N7" i="1" l="1"/>
  <c r="K7" i="1"/>
  <c r="Z36" i="1" l="1"/>
  <c r="Z35" i="1"/>
  <c r="Z34" i="1"/>
  <c r="K36" i="1"/>
  <c r="K35" i="1"/>
  <c r="K34" i="1"/>
  <c r="Z20" i="1"/>
  <c r="Z19" i="1"/>
  <c r="Z18" i="1"/>
  <c r="K20" i="1"/>
  <c r="K19" i="1"/>
  <c r="K18" i="1"/>
  <c r="Z4" i="1"/>
  <c r="Z3" i="1"/>
  <c r="Z2" i="1"/>
  <c r="G6" i="6" l="1"/>
  <c r="J35" i="8" l="1"/>
  <c r="A35" i="8"/>
  <c r="A8" i="8" l="1"/>
  <c r="A6" i="8"/>
  <c r="O33" i="8" l="1"/>
  <c r="F6" i="8"/>
  <c r="J8" i="8" l="1"/>
  <c r="O8" i="8" s="1"/>
  <c r="J6" i="8"/>
  <c r="O6" i="8" s="1"/>
  <c r="G4" i="6"/>
  <c r="J8" i="7" l="1"/>
  <c r="K18" i="8" s="1" a="1"/>
  <c r="J9" i="7"/>
  <c r="B15" i="8" s="1" a="1"/>
  <c r="K18" i="8" l="1"/>
  <c r="B15" i="8"/>
  <c r="T15" i="8" s="1"/>
  <c r="G3" i="6"/>
  <c r="B29" i="8" a="1"/>
  <c r="B27" i="8" a="1"/>
  <c r="B24" i="8" a="1"/>
  <c r="B28" i="8" a="1"/>
  <c r="B26" i="8" a="1"/>
  <c r="B25" i="8" a="1"/>
  <c r="B22" i="8" a="1"/>
  <c r="B23" i="8" a="1"/>
  <c r="B21" i="8" a="1"/>
  <c r="B17" i="8" a="1"/>
  <c r="B16" i="8" a="1"/>
  <c r="B19" i="8" a="1"/>
  <c r="B18" i="8" a="1"/>
  <c r="B20" i="8" a="1"/>
  <c r="K27" i="8" a="1"/>
  <c r="K23" i="8" a="1"/>
  <c r="K20" i="8" a="1"/>
  <c r="K29" i="8" a="1"/>
  <c r="K28" i="8" a="1"/>
  <c r="K25" i="8" a="1"/>
  <c r="K26" i="8" a="1"/>
  <c r="K22" i="8" a="1"/>
  <c r="K21" i="8" a="1"/>
  <c r="K24" i="8" a="1"/>
  <c r="K19" i="8" a="1"/>
  <c r="K17" i="8" a="1"/>
  <c r="K16" i="8" a="1"/>
  <c r="K15" i="8" a="1"/>
  <c r="K27" i="8" l="1"/>
  <c r="L27" i="8" s="1"/>
  <c r="K26" i="8"/>
  <c r="V26" i="8" s="1"/>
  <c r="K22" i="8"/>
  <c r="U22" i="8" s="1"/>
  <c r="K29" i="8"/>
  <c r="U29" i="8" s="1"/>
  <c r="K25" i="8"/>
  <c r="U25" i="8" s="1"/>
  <c r="K21" i="8"/>
  <c r="U21" i="8" s="1"/>
  <c r="K17" i="8"/>
  <c r="L17" i="8" s="1"/>
  <c r="K24" i="8"/>
  <c r="L24" i="8" s="1"/>
  <c r="K20" i="8"/>
  <c r="U20" i="8" s="1"/>
  <c r="K16" i="8"/>
  <c r="V16" i="8" s="1"/>
  <c r="K23" i="8"/>
  <c r="L23" i="8" s="1"/>
  <c r="K19" i="8"/>
  <c r="U19" i="8" s="1"/>
  <c r="K15" i="8"/>
  <c r="U15" i="8" s="1"/>
  <c r="K28" i="8"/>
  <c r="U28" i="8" s="1"/>
  <c r="U18" i="8"/>
  <c r="V18" i="8"/>
  <c r="B29" i="8"/>
  <c r="S15" i="8"/>
  <c r="B21" i="8"/>
  <c r="L18" i="8"/>
  <c r="B26" i="8"/>
  <c r="B27" i="8"/>
  <c r="B17" i="8"/>
  <c r="B25" i="8"/>
  <c r="B23" i="8"/>
  <c r="B16" i="8"/>
  <c r="B24" i="8"/>
  <c r="B18" i="8"/>
  <c r="B20" i="8"/>
  <c r="B28" i="8"/>
  <c r="B22" i="8"/>
  <c r="B19" i="8"/>
  <c r="G5" i="6"/>
  <c r="U26" i="8" l="1"/>
  <c r="L20" i="8"/>
  <c r="V27" i="8"/>
  <c r="L22" i="8"/>
  <c r="L21" i="8"/>
  <c r="L28" i="8"/>
  <c r="V24" i="8"/>
  <c r="V17" i="8"/>
  <c r="L29" i="8"/>
  <c r="U27" i="8"/>
  <c r="L15" i="8"/>
  <c r="L25" i="8"/>
  <c r="V15" i="8"/>
  <c r="V20" i="8"/>
  <c r="V25" i="8"/>
  <c r="U17" i="8"/>
  <c r="L16" i="8"/>
  <c r="L26" i="8"/>
  <c r="U23" i="8"/>
  <c r="U16" i="8"/>
  <c r="V28" i="8"/>
  <c r="V23" i="8"/>
  <c r="V21" i="8"/>
  <c r="U24" i="8"/>
  <c r="V19" i="8"/>
  <c r="V29" i="8"/>
  <c r="V22" i="8"/>
  <c r="L19" i="8"/>
  <c r="M33" i="8"/>
  <c r="L33" i="8"/>
  <c r="S20" i="8"/>
  <c r="T20" i="8"/>
  <c r="S23" i="8"/>
  <c r="T23" i="8"/>
  <c r="S26" i="8"/>
  <c r="T26" i="8"/>
  <c r="S21" i="8"/>
  <c r="T21" i="8"/>
  <c r="S19" i="8"/>
  <c r="T19" i="8"/>
  <c r="S18" i="8"/>
  <c r="T18" i="8"/>
  <c r="S25" i="8"/>
  <c r="T25" i="8"/>
  <c r="S22" i="8"/>
  <c r="T22" i="8"/>
  <c r="S24" i="8"/>
  <c r="T24" i="8"/>
  <c r="S17" i="8"/>
  <c r="T17" i="8"/>
  <c r="S29" i="8"/>
  <c r="T29" i="8"/>
  <c r="S28" i="8"/>
  <c r="T28" i="8"/>
  <c r="S16" i="8"/>
  <c r="T16" i="8"/>
  <c r="S27" i="8"/>
  <c r="T27" i="8"/>
  <c r="C29" i="8"/>
  <c r="C22" i="8"/>
  <c r="C24" i="8"/>
  <c r="C17" i="8"/>
  <c r="C28" i="8"/>
  <c r="C16" i="8"/>
  <c r="C27" i="8"/>
  <c r="C20" i="8"/>
  <c r="C23" i="8"/>
  <c r="C26" i="8"/>
  <c r="C21" i="8"/>
  <c r="C19" i="8"/>
  <c r="C18" i="8"/>
  <c r="C25" i="8"/>
  <c r="O31" i="8"/>
  <c r="N2" i="7"/>
  <c r="N3" i="7"/>
  <c r="N4" i="7"/>
  <c r="N5" i="7"/>
  <c r="N6" i="7"/>
  <c r="N7" i="7"/>
  <c r="N8" i="7"/>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D33" i="8" l="1"/>
  <c r="C33" i="8"/>
  <c r="O12" i="8"/>
  <c r="L11" i="8" s="1"/>
  <c r="O10" i="8"/>
  <c r="L9" i="8" s="1"/>
  <c r="F31" i="8" l="1"/>
  <c r="Q8" i="8"/>
  <c r="Q6" i="8"/>
  <c r="C15" i="8" l="1"/>
  <c r="F12" i="8"/>
  <c r="C11" i="8" s="1"/>
  <c r="F10" i="8"/>
  <c r="C9" i="8" s="1"/>
  <c r="E10" i="1"/>
  <c r="V14" i="1" l="1"/>
  <c r="T10" i="1" l="1"/>
  <c r="AC7" i="1"/>
  <c r="Z7" i="1"/>
  <c r="G30" i="1"/>
  <c r="M15" i="1"/>
  <c r="E26" i="1" l="1"/>
  <c r="N23" i="1"/>
  <c r="K23" i="1"/>
  <c r="V30" i="1"/>
  <c r="N14" i="1"/>
  <c r="M14" i="1"/>
  <c r="L14" i="1"/>
  <c r="K14" i="1"/>
  <c r="J14" i="1"/>
  <c r="I14" i="1"/>
  <c r="H11" i="1"/>
  <c r="E11" i="1"/>
  <c r="E12" i="1"/>
  <c r="C7" i="1"/>
  <c r="C5" i="1"/>
  <c r="F5" i="1" s="1"/>
  <c r="B6" i="1" s="1"/>
  <c r="G7" i="1"/>
  <c r="T26" i="1" l="1"/>
  <c r="AC23" i="1"/>
  <c r="Z23" i="1"/>
  <c r="G46" i="1"/>
  <c r="E8" i="1"/>
  <c r="AF7" i="1"/>
  <c r="E9" i="1" s="1"/>
  <c r="AB15" i="1"/>
  <c r="E42" i="1" l="1"/>
  <c r="N39" i="1"/>
  <c r="K39" i="1"/>
  <c r="V46" i="1"/>
  <c r="AB14" i="1"/>
  <c r="AA14" i="1"/>
  <c r="Z14" i="1"/>
  <c r="AC14" i="1"/>
  <c r="Y14" i="1"/>
  <c r="W11" i="1"/>
  <c r="T12" i="1"/>
  <c r="X14" i="1"/>
  <c r="T11" i="1"/>
  <c r="R7" i="1"/>
  <c r="T8" i="1" s="1"/>
  <c r="R5" i="1"/>
  <c r="U5" i="1" s="1"/>
  <c r="Q6" i="1" s="1"/>
  <c r="V7" i="1"/>
  <c r="M31" i="1"/>
  <c r="T42" i="1" l="1"/>
  <c r="AC39" i="1"/>
  <c r="Z39" i="1"/>
  <c r="AG7" i="1"/>
  <c r="T9" i="1" s="1"/>
  <c r="L30" i="1"/>
  <c r="K30" i="1"/>
  <c r="N30" i="1"/>
  <c r="J30" i="1"/>
  <c r="M30" i="1"/>
  <c r="I30" i="1"/>
  <c r="E27" i="1"/>
  <c r="C23" i="1"/>
  <c r="C21" i="1"/>
  <c r="F21" i="1" s="1"/>
  <c r="B22" i="1" s="1"/>
  <c r="H27" i="1"/>
  <c r="E28" i="1"/>
  <c r="G23" i="1"/>
  <c r="AB31" i="1"/>
  <c r="E24" i="1" l="1"/>
  <c r="AF23" i="1"/>
  <c r="E25" i="1" s="1"/>
  <c r="Z30" i="1"/>
  <c r="AC30" i="1"/>
  <c r="Y30" i="1"/>
  <c r="AB30" i="1"/>
  <c r="AA30" i="1"/>
  <c r="X30" i="1"/>
  <c r="T27" i="1"/>
  <c r="R23" i="1"/>
  <c r="R21" i="1"/>
  <c r="U21" i="1" s="1"/>
  <c r="Q22" i="1" s="1"/>
  <c r="W27" i="1"/>
  <c r="T28" i="1"/>
  <c r="V23" i="1"/>
  <c r="M47" i="1"/>
  <c r="T24" i="1" l="1"/>
  <c r="AG23" i="1"/>
  <c r="T25" i="1" s="1"/>
  <c r="J46" i="1"/>
  <c r="M46" i="1"/>
  <c r="L46" i="1"/>
  <c r="K46" i="1"/>
  <c r="N46" i="1"/>
  <c r="H43" i="1"/>
  <c r="E44" i="1"/>
  <c r="I46" i="1"/>
  <c r="E43" i="1"/>
  <c r="C39" i="1"/>
  <c r="C37" i="1"/>
  <c r="F37" i="1" s="1"/>
  <c r="B38" i="1" s="1"/>
  <c r="G39" i="1"/>
  <c r="AB47" i="1"/>
  <c r="AB46" i="1" l="1"/>
  <c r="AA46" i="1"/>
  <c r="AC46" i="1"/>
  <c r="Z46" i="1"/>
  <c r="Y46" i="1"/>
  <c r="E40" i="1"/>
  <c r="AF39" i="1"/>
  <c r="E41" i="1" s="1"/>
  <c r="W43" i="1"/>
  <c r="T44" i="1"/>
  <c r="X46" i="1"/>
  <c r="T43" i="1"/>
  <c r="R39" i="1"/>
  <c r="R37" i="1"/>
  <c r="U37" i="1" s="1"/>
  <c r="Q38" i="1" s="1"/>
  <c r="V39" i="1"/>
  <c r="T40" i="1" l="1"/>
  <c r="AG39" i="1"/>
  <c r="T41" i="1" s="1"/>
  <c r="F8" i="8" l="1"/>
</calcChain>
</file>

<file path=xl/sharedStrings.xml><?xml version="1.0" encoding="utf-8"?>
<sst xmlns="http://schemas.openxmlformats.org/spreadsheetml/2006/main" count="3239" uniqueCount="1392">
  <si>
    <t>Código</t>
  </si>
  <si>
    <t>No Serie:</t>
  </si>
  <si>
    <t>No. Subserie:</t>
  </si>
  <si>
    <t>Clasificada</t>
  </si>
  <si>
    <t>Reservada</t>
  </si>
  <si>
    <t>NOMBRE SERIE:</t>
  </si>
  <si>
    <t>NOMBRE SUBSERIE:</t>
  </si>
  <si>
    <t>NOMBRE CARPETA:</t>
  </si>
  <si>
    <t>FOLIOS DEL:</t>
  </si>
  <si>
    <t>AL</t>
  </si>
  <si>
    <t>FECHAS EXTREMAS</t>
  </si>
  <si>
    <t>DE:</t>
  </si>
  <si>
    <t>A:</t>
  </si>
  <si>
    <t>D</t>
  </si>
  <si>
    <t>M</t>
  </si>
  <si>
    <t>A</t>
  </si>
  <si>
    <t xml:space="preserve">CARPETA No. </t>
  </si>
  <si>
    <t>No. Correlativo</t>
  </si>
  <si>
    <t>Código: GD-FM-035</t>
  </si>
  <si>
    <t>Proceso: GD Gestión Documental</t>
  </si>
  <si>
    <t>Versión: 04</t>
  </si>
  <si>
    <t>Vigente: 15/04/21</t>
  </si>
  <si>
    <t>ENTIDAD REMITENTE:</t>
  </si>
  <si>
    <t>ENTIDAD PRODUCTORA:</t>
  </si>
  <si>
    <t>UNIDAD ADMINISTRATIVA:</t>
  </si>
  <si>
    <t>OFICINA PRODUCTORA:</t>
  </si>
  <si>
    <t>DÍA</t>
  </si>
  <si>
    <t>MES</t>
  </si>
  <si>
    <t>AÑO</t>
  </si>
  <si>
    <t>No. Transf.</t>
  </si>
  <si>
    <t>OBJETO:</t>
  </si>
  <si>
    <t>No.
ORDEN</t>
  </si>
  <si>
    <t>CÓDIGO</t>
  </si>
  <si>
    <t>NOMBRE DE LA SERIES, SUBSERIES Y CARPETA</t>
  </si>
  <si>
    <t>FECHAS EXTREMAS 
(AAAA-MM-DD)</t>
  </si>
  <si>
    <t>No.
CAJA</t>
  </si>
  <si>
    <t xml:space="preserve">UNIDAD DE CONSERVACIÓN </t>
  </si>
  <si>
    <t>No.
FOLIOS</t>
  </si>
  <si>
    <t>SOPORTE</t>
  </si>
  <si>
    <t>UBICACIÓN TOPOGRÁFICA</t>
  </si>
  <si>
    <t>FRECUENCIA DE CONSULTA</t>
  </si>
  <si>
    <t>NOTAS</t>
  </si>
  <si>
    <t>INICIAL</t>
  </si>
  <si>
    <t>FINAL</t>
  </si>
  <si>
    <t>CARP</t>
  </si>
  <si>
    <t>CORR</t>
  </si>
  <si>
    <t>TOMO</t>
  </si>
  <si>
    <t>VOL</t>
  </si>
  <si>
    <t>OTRO</t>
  </si>
  <si>
    <t>MÓDULO</t>
  </si>
  <si>
    <t>ESTANTE</t>
  </si>
  <si>
    <t>BANDEJA</t>
  </si>
  <si>
    <t>RESOLUCIONES</t>
  </si>
  <si>
    <t>Firma:</t>
  </si>
  <si>
    <t>INFORMES</t>
  </si>
  <si>
    <t>Informes a Entes de Control y Vigilancia</t>
  </si>
  <si>
    <t xml:space="preserve">Informes de Gestión </t>
  </si>
  <si>
    <r>
      <t xml:space="preserve">ÍNDICE DE INFORMACIÓN
</t>
    </r>
    <r>
      <rPr>
        <sz val="8"/>
        <rFont val="Arial Narrow"/>
        <family val="2"/>
      </rPr>
      <t>(Ley 1712 de 2014)</t>
    </r>
  </si>
  <si>
    <t>DESPACHO DEL MINISTRO</t>
  </si>
  <si>
    <t>OFICINA ASESORA JURIDICA</t>
  </si>
  <si>
    <t>GRUPO DE COBRO COACTIVO</t>
  </si>
  <si>
    <t>GRUPO DE TRABAJO PROCESOS JUDICIALES</t>
  </si>
  <si>
    <t>GRUPO DE CONCEPTOS Y ASUNTOS LEGALES</t>
  </si>
  <si>
    <t>GRUPO EQUIPO NEGOCIADOR</t>
  </si>
  <si>
    <t>OFICINA ASESORA DE PLANEACIÓN SECTORIAL</t>
  </si>
  <si>
    <t>OFICINA DE SISTEMAS DE INFORMACIÓN</t>
  </si>
  <si>
    <t>OFICINA DE ESTUDIOS ECONÓMICOS</t>
  </si>
  <si>
    <t>OFICINA DE CONTROL INTERNO</t>
  </si>
  <si>
    <t>DESPACHO DEL VICEMINISTRO DE COMERCIO EXTERIOR</t>
  </si>
  <si>
    <t>DIRECCIÓN DE RELACIONES COMERCIALES</t>
  </si>
  <si>
    <t>DIRECCIÓN DE INTEGRACIÓN ECONÓMICA</t>
  </si>
  <si>
    <t>DIRECCIÓN DE INVERSIÓN EXTRANJERA Y SERVICIOS</t>
  </si>
  <si>
    <t>DIRECCIÓN DE COMERCIO EXTERIOR</t>
  </si>
  <si>
    <t>SUBDIRECCIÓN DE DISEÑO Y ADMINISTRACIÓN DE OPERACIONES</t>
  </si>
  <si>
    <t>GRUPO VENTANILLA ÚNICA DE COMERCIO EXTERIOR</t>
  </si>
  <si>
    <t>GRUPO REGISTRO DE PRODUCTORES BIENES NACIONALES</t>
  </si>
  <si>
    <t>GRUPO DE SISTEMA ESPECIALES DE IMPORTACIÓN-EXPORTACIÓN Y COMERCIALIZADORES INTERNACIONALES</t>
  </si>
  <si>
    <t>GRUPO DISEÑO DE OPERACIONES DE COMERCIO EXTERIOR</t>
  </si>
  <si>
    <t>SUBDIRECCIÓN DE PRACTICAS COMERCIALES</t>
  </si>
  <si>
    <t>GRUPO SALVAGUARDIAS, ARANCELES Y COMERCIO EXTERIOR</t>
  </si>
  <si>
    <t>DESPACHO DEL VICEMINISTERIO DE DESARROLLO EMPRESARIAL</t>
  </si>
  <si>
    <t>DIRECCIÓN DE PRODUCTIVIDAD Y COMPETITIVIDAD</t>
  </si>
  <si>
    <t>DIRECCIÓN DE MICRO, PEQUEÑA Y MEDIANA EMPRESA- MIPYMES</t>
  </si>
  <si>
    <t>DIRECCIÓN DE REGULACIÓN</t>
  </si>
  <si>
    <t>DESPACHO DEL VICEMINISTERIO DE TURISMO</t>
  </si>
  <si>
    <t>DIRECCIÓN DE CALIDAD Y DESARROLLO SOSTENIBLE DEL TURISMO</t>
  </si>
  <si>
    <t>GRUPO CALIDAD, SEGURIDAD Y COOPERACIÓN INTERNACIONAL</t>
  </si>
  <si>
    <t>DIRECCIÓN ANÁLISIS SECTORIAL Y PROMOCIÓN</t>
  </si>
  <si>
    <t>GRUPO PROMOCIÓN</t>
  </si>
  <si>
    <t>GRUPO PROTECCIÓN AL TURISTA</t>
  </si>
  <si>
    <t>GRUPO ANÁLISIS SECTORIAL REGISTRO NACIONAL DE TURISMO</t>
  </si>
  <si>
    <t>SECRETARÍA GENERAL</t>
  </si>
  <si>
    <t>GRUPO TALENTO HUMANO</t>
  </si>
  <si>
    <t>GRUPO FINANCIERA</t>
  </si>
  <si>
    <t>GRUPO GESTIÓN DOCUMENTAL</t>
  </si>
  <si>
    <t>GRUPO CONTRATOS</t>
  </si>
  <si>
    <t>GRUPO COMUNICACIONES</t>
  </si>
  <si>
    <t>GRUPO TESORERÍA</t>
  </si>
  <si>
    <t>GRUPO ZONAS FRANCAS Y BIENES MUEBLES</t>
  </si>
  <si>
    <t>GRUPO ADMINISTRATIVA</t>
  </si>
  <si>
    <t>GRUPO PASAJES Y VIATICOS</t>
  </si>
  <si>
    <t>GRUPO CONTABILIDAD</t>
  </si>
  <si>
    <t>GRUPO CONTROL INTERNO DISCIPLINARIO</t>
  </si>
  <si>
    <t>GRUPO DE PASIVO PENSIONAL</t>
  </si>
  <si>
    <t>OFICINAS</t>
  </si>
  <si>
    <t>CODIGO</t>
  </si>
  <si>
    <t>28</t>
  </si>
  <si>
    <t>02</t>
  </si>
  <si>
    <t>04</t>
  </si>
  <si>
    <t>06</t>
  </si>
  <si>
    <t>08</t>
  </si>
  <si>
    <t>10</t>
  </si>
  <si>
    <t>12</t>
  </si>
  <si>
    <t>14</t>
  </si>
  <si>
    <t>16</t>
  </si>
  <si>
    <t>18</t>
  </si>
  <si>
    <t>20</t>
  </si>
  <si>
    <t>22</t>
  </si>
  <si>
    <t>24</t>
  </si>
  <si>
    <t>26</t>
  </si>
  <si>
    <t>30</t>
  </si>
  <si>
    <t>32</t>
  </si>
  <si>
    <t>34</t>
  </si>
  <si>
    <t>36</t>
  </si>
  <si>
    <t>38</t>
  </si>
  <si>
    <t>40</t>
  </si>
  <si>
    <t>42</t>
  </si>
  <si>
    <t>44</t>
  </si>
  <si>
    <t>46</t>
  </si>
  <si>
    <t>48</t>
  </si>
  <si>
    <t>50</t>
  </si>
  <si>
    <t>52</t>
  </si>
  <si>
    <t>54</t>
  </si>
  <si>
    <t>56</t>
  </si>
  <si>
    <t>58</t>
  </si>
  <si>
    <t>60</t>
  </si>
  <si>
    <t>62</t>
  </si>
  <si>
    <t>64</t>
  </si>
  <si>
    <t>66</t>
  </si>
  <si>
    <t>68</t>
  </si>
  <si>
    <t>ACTAS</t>
  </si>
  <si>
    <t>ACUERDOS</t>
  </si>
  <si>
    <t>BOLETÍNES</t>
  </si>
  <si>
    <t>CERTIFICACIONES</t>
  </si>
  <si>
    <t>CIRCULARES</t>
  </si>
  <si>
    <t>COMPROBANTES</t>
  </si>
  <si>
    <t>CONCEPTOS</t>
  </si>
  <si>
    <t>CONTRATOS</t>
  </si>
  <si>
    <t>CONVENIOS</t>
  </si>
  <si>
    <t>HISTORIALES</t>
  </si>
  <si>
    <t>INVENTARIOS</t>
  </si>
  <si>
    <t>MANUALES</t>
  </si>
  <si>
    <t>NÓMINA</t>
  </si>
  <si>
    <t>PLANES</t>
  </si>
  <si>
    <t>PROCESOS</t>
  </si>
  <si>
    <t>PROGRAMAS</t>
  </si>
  <si>
    <t>PROYECTOS</t>
  </si>
  <si>
    <t>REGISTROS</t>
  </si>
  <si>
    <t>SERIE</t>
  </si>
  <si>
    <t>ANTEPROYECTOS DE PRESUPUESTO</t>
  </si>
  <si>
    <t>CERTIFICADOS DE DISPONIBILIDAD PRESUPUESTAL</t>
  </si>
  <si>
    <t>CONSECUTIVO DE COMUNICACIONES OFICIALES</t>
  </si>
  <si>
    <t>DECLARATORIAS ZONAS FRANCAS TRANSITORIAS</t>
  </si>
  <si>
    <t>DERECHOS DE PETICIÓN</t>
  </si>
  <si>
    <t xml:space="preserve">ESTADOS FINANCIEROS </t>
  </si>
  <si>
    <t>INSTRUMENTOS ARCHIVISTICOS</t>
  </si>
  <si>
    <t>INSTRUMENTOS DE CONTROL</t>
  </si>
  <si>
    <t>LICENCIAS DE IMPORTACIÓN</t>
  </si>
  <si>
    <t>PROCESOS DE CONTROVERSIAS COMERCIALES ANTE LA COMUNIDAD ANDINA</t>
  </si>
  <si>
    <t>PROCESO DE CONTROVERSIAS COMERCIALES ANTE LA ORGANIZACIÓN MUNDIAL DEL COMERCIO</t>
  </si>
  <si>
    <t>PROCESOS DE CONTROVERSIAS COMERCIALES TERCIARIAS</t>
  </si>
  <si>
    <t>REGLAMENTOS TECNICOS</t>
  </si>
  <si>
    <t>Actas Comisión de Personal</t>
  </si>
  <si>
    <t xml:space="preserve">Actas Comisión Intersectorial de la Calidad </t>
  </si>
  <si>
    <t>Actas Comisión Intersectorial de Zonas Francas</t>
  </si>
  <si>
    <t xml:space="preserve">Actas Comité Asuntos Aduaneros, Arancelarios y de Comercio Exterior </t>
  </si>
  <si>
    <t>Actas Comité de Apoyo de la Comisión Intersectorial de Zonas Francas</t>
  </si>
  <si>
    <t xml:space="preserve">Actas Comité de Comercialización de Bienes </t>
  </si>
  <si>
    <t xml:space="preserve">Actas Comité de Convivencia Laboral </t>
  </si>
  <si>
    <t xml:space="preserve">Actas Comité de Coordinación del Sistema de Control Interno </t>
  </si>
  <si>
    <t xml:space="preserve">Actas Comité de Evaluación de los Sistemas Especiales de Importación-Exportación </t>
  </si>
  <si>
    <t>Actas Comité de Importaciones</t>
  </si>
  <si>
    <t xml:space="preserve">Actas Comité de Prácticas Comerciales </t>
  </si>
  <si>
    <t>Actas Comité de Sostenibilidad Contable</t>
  </si>
  <si>
    <t xml:space="preserve">Actas Comité Estabilidad Jurídica </t>
  </si>
  <si>
    <t>Actas Comité Institucional de Gestión y Desempeño</t>
  </si>
  <si>
    <t>Actas Comité Interno de Programación Presupuestal</t>
  </si>
  <si>
    <t>Actas Comité Nacional del Codex Alimentarius</t>
  </si>
  <si>
    <t>Actas Comité Paritario de Salud y Seguridad en el Trabajo - COPASST</t>
  </si>
  <si>
    <t>Actas Comité Sectorial de Gestión y Desempeño</t>
  </si>
  <si>
    <t>Actas Comité Técnico del Premio Colombiano a la Innovación Tecnológica Empresarial para las MIPYMES-INNOVA</t>
  </si>
  <si>
    <t>Actas Comité Técnico Financiero</t>
  </si>
  <si>
    <t>Actas Comité Temático Negociador</t>
  </si>
  <si>
    <t>Actas Consejo Consultivo de la Industria Turística</t>
  </si>
  <si>
    <t>Actas Consejo de Seguridad Turística</t>
  </si>
  <si>
    <t>Actas Consejo Superior de Comercio Exterior</t>
  </si>
  <si>
    <t>Actas Consejo Superior de la Microempresa</t>
  </si>
  <si>
    <t>Actas Consejo Superior de Turismo</t>
  </si>
  <si>
    <t>Actas Consejo Superiores de la Pequeña y Mediana Empresa</t>
  </si>
  <si>
    <t>Actas de Comité Directivo del Fondo de Promoción Turística - FONTUR</t>
  </si>
  <si>
    <t>Actas Eliminación Documental</t>
  </si>
  <si>
    <t xml:space="preserve">Actas Junta de Adquisiciones </t>
  </si>
  <si>
    <t xml:space="preserve">Actas Red Nacional de Emprendimiento </t>
  </si>
  <si>
    <t>Actas Visita Técnica a Prestadores de Servicios Turisticos</t>
  </si>
  <si>
    <t>Acuerdos Comerciales</t>
  </si>
  <si>
    <t xml:space="preserve">Acuerdos de Promoción y Protección Recíproca de las Inversiones </t>
  </si>
  <si>
    <t>Boletines de Prensa</t>
  </si>
  <si>
    <t>Boletines Diarios de Tesoreria</t>
  </si>
  <si>
    <t>Certificaciones de Bonos Pensionales</t>
  </si>
  <si>
    <t>Certificaciones de Elegibilidad para la Utilización de Cuotas de Azúcar</t>
  </si>
  <si>
    <t>Certificaciones de Factores Salariales Pensión</t>
  </si>
  <si>
    <t>Certificaciones de Tiempo de Servicio Liquidación Pensión</t>
  </si>
  <si>
    <t xml:space="preserve">Certificaciones para Exportadores </t>
  </si>
  <si>
    <t>Comprobantes Contables de Egreso</t>
  </si>
  <si>
    <t>Comprobantes Contables de Ingreso</t>
  </si>
  <si>
    <t>Comprobantes de Egreso de Bienes de Almacén</t>
  </si>
  <si>
    <t>Comprobantes de Ingreso de Bienes de Almacén</t>
  </si>
  <si>
    <t xml:space="preserve">Conceptos de Concesiones </t>
  </si>
  <si>
    <t xml:space="preserve">Conceptos de Pertinencia </t>
  </si>
  <si>
    <t>Conceptos de Revisiones legales de acuerdos comerciales</t>
  </si>
  <si>
    <t xml:space="preserve">Conceptos Jurídicos </t>
  </si>
  <si>
    <t xml:space="preserve">Conceptos Juridicos en Investigaciones en Contra de Colombia </t>
  </si>
  <si>
    <t>Conceptos Juridicos para la Defensa Constitucional del Acuerdo y de su Ley de Aprobación</t>
  </si>
  <si>
    <t>Conceptos Legales Internacionales</t>
  </si>
  <si>
    <t>Consecutivos de Comunicaciones Oficiales Enviadas</t>
  </si>
  <si>
    <t>Consecutivos de Comunicaciones Oficiales Recibidas</t>
  </si>
  <si>
    <t>Contratos de Arrendamiento</t>
  </si>
  <si>
    <t>Contratos de Consultoría</t>
  </si>
  <si>
    <t xml:space="preserve">Contratos de Estabilidad Jurídica </t>
  </si>
  <si>
    <t>Contratos de Fiducia y/o encargo Fiduciario</t>
  </si>
  <si>
    <t>Contratos de Obra</t>
  </si>
  <si>
    <t>Contratos de Prestación de Servicios</t>
  </si>
  <si>
    <t>Contratos de Suministros</t>
  </si>
  <si>
    <t>Convenios Interadministrativos</t>
  </si>
  <si>
    <t>Convenios Interinstitucionales</t>
  </si>
  <si>
    <t>Historial de Bienes Inmuebles</t>
  </si>
  <si>
    <t>Historial de Vehiculos</t>
  </si>
  <si>
    <t>Historias Laborales</t>
  </si>
  <si>
    <t xml:space="preserve">Informes a la Comunidad Andina </t>
  </si>
  <si>
    <t xml:space="preserve">Informes de Análisis de Impacto Normativo </t>
  </si>
  <si>
    <t>Informes de Análisis Económico Específico</t>
  </si>
  <si>
    <t xml:space="preserve">Informes de Análisis Económico Periódico </t>
  </si>
  <si>
    <t>Informes de Auditoria Externa</t>
  </si>
  <si>
    <t>Informes de Auditorías a la Efectividad de las Acciones</t>
  </si>
  <si>
    <t>Informes de Auditorías Internas de Gestión</t>
  </si>
  <si>
    <t xml:space="preserve">Informes de Controversia Internacional de Inversión </t>
  </si>
  <si>
    <t>Informes de Diseño del Producto</t>
  </si>
  <si>
    <t>Informes de Ejecución Presupuestal</t>
  </si>
  <si>
    <t>Informes de Inspección Simultánea a Importaciones</t>
  </si>
  <si>
    <t>Informes de Promoción a las Exportaciones</t>
  </si>
  <si>
    <t>Informes de Seguimiento a Planes Maestros</t>
  </si>
  <si>
    <t>Informes de Seguimiento a Proyectos de Inversión</t>
  </si>
  <si>
    <t>Informes de Seguimiento a Sistema de Metas Gubernamentales</t>
  </si>
  <si>
    <t xml:space="preserve">Informes de Seguimiento al Premio Colombiano a la Calidad </t>
  </si>
  <si>
    <t xml:space="preserve">Informes Trimestrales de la Secretaria Técnica Permanente de los Consejos Superiores de Microempresa y de Pequeña y Mediana Empresa </t>
  </si>
  <si>
    <t xml:space="preserve">Bancos Terminológicos de Series y Subseries Documentales </t>
  </si>
  <si>
    <t xml:space="preserve">Cuadros de Clasificación Documental </t>
  </si>
  <si>
    <t>Inventarios documentales de Archivo Central</t>
  </si>
  <si>
    <t>Inventarios documentales de Archivo Gestión</t>
  </si>
  <si>
    <t>Tablas de Control de Acceso</t>
  </si>
  <si>
    <t>Tablas de Retención Documental</t>
  </si>
  <si>
    <t>Tablas de Valoración Documental</t>
  </si>
  <si>
    <t>Instrumentos de Controles de Articulación Público - Privada</t>
  </si>
  <si>
    <t>Instrumentos de Controles de Estadísticos de Análisis Económico</t>
  </si>
  <si>
    <t>Instrumentos de Controles de Mantenimiento y Mejora Continua</t>
  </si>
  <si>
    <t xml:space="preserve">Instrumentos de Controles de Productos Estadísticos </t>
  </si>
  <si>
    <t>Instrumentos de Controles de Proyectos de Cooperación Internacional</t>
  </si>
  <si>
    <t>Instrumentos de Controles de Reposición de Materias Primas</t>
  </si>
  <si>
    <t>Instrumentos de Controles de y Seguimientos a la Implementación y Administración de Acuerdos Comerciales - America Latina y el Caribe</t>
  </si>
  <si>
    <t>Instrumentos de Controles Estadísticos del Sector Turístico</t>
  </si>
  <si>
    <t>Instrumentos de Controles y Registros de Material Audiovisual e impreso</t>
  </si>
  <si>
    <t>Instrumentos de Controles y Seguimientos a las Implementaciones y Administración de Acuerdos Comerciales - Resto del Mundo</t>
  </si>
  <si>
    <t>Instrumentos de Controles y Seguimientos de Relaciones Bilaterales - America Latina y el Caribe</t>
  </si>
  <si>
    <t>Instrumentos de Controles y Seguimientos de Relaciones Bilaterales - Resto del Mundo</t>
  </si>
  <si>
    <t>Instrumentos de Controles y Seguimientos de Relaciones Multilaterales - Resto del Mundo</t>
  </si>
  <si>
    <t>Inventarios de Bienes</t>
  </si>
  <si>
    <t>Inventarios de Bienes Inmuebles</t>
  </si>
  <si>
    <t>Inventarios Personalizado de Bienes devolutivos</t>
  </si>
  <si>
    <t>Manuales de Procesos y Procedimientos</t>
  </si>
  <si>
    <t>Manuales de Usuarios</t>
  </si>
  <si>
    <t>Manuales del Sistema Integrado de Gestión de Calidad</t>
  </si>
  <si>
    <t xml:space="preserve">Planes Anticorrupción y Atención al Ciudadano </t>
  </si>
  <si>
    <t>Planes Anuales de Adquisiciones</t>
  </si>
  <si>
    <t>Planes Anuales de Gestión en Discapacidad</t>
  </si>
  <si>
    <t>Planes Anuales de Incentivos Institucionales</t>
  </si>
  <si>
    <t>Planes de Comunicaciones</t>
  </si>
  <si>
    <t xml:space="preserve">Planes de Contingencia </t>
  </si>
  <si>
    <t>Planes de Desarrollo de Asistencia Técnica</t>
  </si>
  <si>
    <t>Planes de Gestión del Riesgo</t>
  </si>
  <si>
    <t xml:space="preserve">Planes de la Coordinación Regional de Competitividad </t>
  </si>
  <si>
    <t>Planes de Ordenamiento de Asistencia Técnica</t>
  </si>
  <si>
    <t>Planes de Sistematizacion</t>
  </si>
  <si>
    <t>Planes de Trabajo Anual del Sistema de Gestión de Seguridad y Salud en el Trabajo – SG - SST</t>
  </si>
  <si>
    <t>Planes de Transferencias Documentales Primarias</t>
  </si>
  <si>
    <t>Planes de Transferencias Documentales Secundarias</t>
  </si>
  <si>
    <t>Planes del Proceso de Alistamiento Posconflicto</t>
  </si>
  <si>
    <t>Planes del Sistema de Gestion Ambiental</t>
  </si>
  <si>
    <t xml:space="preserve">Planes Estratégico de Emprendimiento Regional </t>
  </si>
  <si>
    <t>Planes Estratégicos de Talento Humano</t>
  </si>
  <si>
    <t>Planes Estratégicos Institucionales</t>
  </si>
  <si>
    <t>Planes Estratégicos Sectoriales</t>
  </si>
  <si>
    <t xml:space="preserve">Planes Indicativos </t>
  </si>
  <si>
    <t>Planes Institucionales de Archivos – PINAR.</t>
  </si>
  <si>
    <t>Planes Institucionales de Capacitación</t>
  </si>
  <si>
    <t>Planes Integrales de Seguridad Informatica</t>
  </si>
  <si>
    <t>Planes Integrales de Sistemas de Informática</t>
  </si>
  <si>
    <t>Planes Maestros de Desarrollo General y Aprobación de Existencia de Zonas Francas</t>
  </si>
  <si>
    <t>Planes Operativos</t>
  </si>
  <si>
    <t>Procesos Contractuales Declarados Desiertos o Revocados</t>
  </si>
  <si>
    <t>Procesos de Autorización, Cesión, Renovación, Adición y Cambio de Marca de Motopartes Nacionales</t>
  </si>
  <si>
    <t xml:space="preserve">Procesos de Cobro Coactivo </t>
  </si>
  <si>
    <t>Procesos de Investigación de Protección al Turista</t>
  </si>
  <si>
    <t>Procesos de Investigación Salvaguardias Confidencial</t>
  </si>
  <si>
    <t xml:space="preserve">Procesos de Investigación Salvaguardias Públicas </t>
  </si>
  <si>
    <t xml:space="preserve">Procesos Disciplinarios </t>
  </si>
  <si>
    <t>Procesos Judiciales</t>
  </si>
  <si>
    <t>Procesos de Controversias Comerciales Ante la Comunidad Andina - Calificaciones de Restricciones o Gravamenes</t>
  </si>
  <si>
    <t>Procesos de Controversias Comerciales Ante la Comunidad Andina - Fases Judiciales Acciones de Incumplimiento</t>
  </si>
  <si>
    <t>Procesos de Controversias Comerciales Ante la Comunidad Andina - Fases Prejudiciales Acciones de Incumplimiento</t>
  </si>
  <si>
    <t>Proceso de Controversias Comerciales ante la Organización Mundial del Comercio - Intervención Como Parte</t>
  </si>
  <si>
    <t>Programas Anuales de Auditorías y Seguimientos</t>
  </si>
  <si>
    <t>Programas Anuales de Servicios Generales y de Mantenimiento</t>
  </si>
  <si>
    <t>Programas Anuales Mensualizados de Caja - PAC</t>
  </si>
  <si>
    <t>Programas de Auditorías</t>
  </si>
  <si>
    <t>Programas de Fomento a la Industria Automotriz</t>
  </si>
  <si>
    <t>Programas de Gestión Documental</t>
  </si>
  <si>
    <t>Programas de Mantenimiento de Vehículos</t>
  </si>
  <si>
    <t>Programas de Mantenimiento Preventivo y Correctivo de Hardware y Software</t>
  </si>
  <si>
    <t>Programas de Normalización y Estándares de Calidad</t>
  </si>
  <si>
    <t>Programas de Ruta Segura</t>
  </si>
  <si>
    <t>Programas del Sistema Especial de Importaciones-Exportaciones</t>
  </si>
  <si>
    <t>Proyectos de Actos Administrativos</t>
  </si>
  <si>
    <t xml:space="preserve">Proyectos de Competitividad Turística </t>
  </si>
  <si>
    <t>Proyectos de Cooperación Internacional</t>
  </si>
  <si>
    <t>Proyectos Estatuto del Consumidor</t>
  </si>
  <si>
    <t>Proyectos Factura Electronica</t>
  </si>
  <si>
    <t>Proyectos Garantias Mobiliarias</t>
  </si>
  <si>
    <t>Proyectos Insolvencia Empresarial</t>
  </si>
  <si>
    <t>Proyectos Normas NIIF</t>
  </si>
  <si>
    <t xml:space="preserve">Proyectos Normativos </t>
  </si>
  <si>
    <t xml:space="preserve">Registros de Importación </t>
  </si>
  <si>
    <t>Registros de Operaciones de Caja Menor</t>
  </si>
  <si>
    <t>Registros de Usuarios</t>
  </si>
  <si>
    <t>Registros de Usuarios Calificados de Zonas Francas</t>
  </si>
  <si>
    <t>0202</t>
  </si>
  <si>
    <t>0204</t>
  </si>
  <si>
    <t>0206</t>
  </si>
  <si>
    <t>0208</t>
  </si>
  <si>
    <t>0210</t>
  </si>
  <si>
    <t>0212</t>
  </si>
  <si>
    <t>0214</t>
  </si>
  <si>
    <t>0216</t>
  </si>
  <si>
    <t>0218</t>
  </si>
  <si>
    <t>0220</t>
  </si>
  <si>
    <t>0222</t>
  </si>
  <si>
    <t>0224</t>
  </si>
  <si>
    <t>0226</t>
  </si>
  <si>
    <t>0228</t>
  </si>
  <si>
    <t>0230</t>
  </si>
  <si>
    <t>0232</t>
  </si>
  <si>
    <t>0234</t>
  </si>
  <si>
    <t>0236</t>
  </si>
  <si>
    <t>0238</t>
  </si>
  <si>
    <t>0240</t>
  </si>
  <si>
    <t>0242</t>
  </si>
  <si>
    <t>0244</t>
  </si>
  <si>
    <t>0246</t>
  </si>
  <si>
    <t>0248</t>
  </si>
  <si>
    <t>0250</t>
  </si>
  <si>
    <t>0252</t>
  </si>
  <si>
    <t>0254</t>
  </si>
  <si>
    <t>0256</t>
  </si>
  <si>
    <t>0258</t>
  </si>
  <si>
    <t>0260</t>
  </si>
  <si>
    <t>3402</t>
  </si>
  <si>
    <t>3404</t>
  </si>
  <si>
    <t>3406</t>
  </si>
  <si>
    <t>3408</t>
  </si>
  <si>
    <t>3410</t>
  </si>
  <si>
    <t>3412</t>
  </si>
  <si>
    <t>3414</t>
  </si>
  <si>
    <t>3416</t>
  </si>
  <si>
    <t>3418</t>
  </si>
  <si>
    <t>3420</t>
  </si>
  <si>
    <t>3422</t>
  </si>
  <si>
    <t>3424</t>
  </si>
  <si>
    <t>3426</t>
  </si>
  <si>
    <t>3428</t>
  </si>
  <si>
    <t>3430</t>
  </si>
  <si>
    <t>3432</t>
  </si>
  <si>
    <t>3434</t>
  </si>
  <si>
    <t>3438</t>
  </si>
  <si>
    <t>3440</t>
  </si>
  <si>
    <t>3442</t>
  </si>
  <si>
    <t>0262</t>
  </si>
  <si>
    <t>0264</t>
  </si>
  <si>
    <t>0402</t>
  </si>
  <si>
    <t>0404</t>
  </si>
  <si>
    <t>0802</t>
  </si>
  <si>
    <t>0804</t>
  </si>
  <si>
    <t>1002</t>
  </si>
  <si>
    <t>1004</t>
  </si>
  <si>
    <t>1006</t>
  </si>
  <si>
    <t>1008</t>
  </si>
  <si>
    <t>1010</t>
  </si>
  <si>
    <t>1012</t>
  </si>
  <si>
    <t>1602</t>
  </si>
  <si>
    <t>1604</t>
  </si>
  <si>
    <t>1606</t>
  </si>
  <si>
    <t>1608</t>
  </si>
  <si>
    <t>1802</t>
  </si>
  <si>
    <t>1804</t>
  </si>
  <si>
    <t>1806</t>
  </si>
  <si>
    <t>1808</t>
  </si>
  <si>
    <t>1810</t>
  </si>
  <si>
    <t>1812</t>
  </si>
  <si>
    <t>1814</t>
  </si>
  <si>
    <t>2002</t>
  </si>
  <si>
    <t>2004</t>
  </si>
  <si>
    <t>2202</t>
  </si>
  <si>
    <t>2204</t>
  </si>
  <si>
    <t>2206</t>
  </si>
  <si>
    <t>2208</t>
  </si>
  <si>
    <t>2210</t>
  </si>
  <si>
    <t>2212</t>
  </si>
  <si>
    <t>2214</t>
  </si>
  <si>
    <t>2402</t>
  </si>
  <si>
    <t>2404</t>
  </si>
  <si>
    <t>3202</t>
  </si>
  <si>
    <t>3204</t>
  </si>
  <si>
    <t>3206</t>
  </si>
  <si>
    <t>3602</t>
  </si>
  <si>
    <t>3604</t>
  </si>
  <si>
    <t>3606</t>
  </si>
  <si>
    <t>3608</t>
  </si>
  <si>
    <t>3610</t>
  </si>
  <si>
    <t>3612</t>
  </si>
  <si>
    <t>3614</t>
  </si>
  <si>
    <t>3802</t>
  </si>
  <si>
    <t>3804</t>
  </si>
  <si>
    <t>3806</t>
  </si>
  <si>
    <t>3808</t>
  </si>
  <si>
    <t>3810</t>
  </si>
  <si>
    <t>3812</t>
  </si>
  <si>
    <t>3814</t>
  </si>
  <si>
    <t>3816</t>
  </si>
  <si>
    <t>3818</t>
  </si>
  <si>
    <t>3820</t>
  </si>
  <si>
    <t>3822</t>
  </si>
  <si>
    <t>3824</t>
  </si>
  <si>
    <t>3826</t>
  </si>
  <si>
    <t>4002</t>
  </si>
  <si>
    <t>4004</t>
  </si>
  <si>
    <t>4006</t>
  </si>
  <si>
    <t>4402</t>
  </si>
  <si>
    <t>4404</t>
  </si>
  <si>
    <t>4406</t>
  </si>
  <si>
    <t>4802</t>
  </si>
  <si>
    <t>4804</t>
  </si>
  <si>
    <t>4806</t>
  </si>
  <si>
    <t>4808</t>
  </si>
  <si>
    <t>4810</t>
  </si>
  <si>
    <t>4812</t>
  </si>
  <si>
    <t>4814</t>
  </si>
  <si>
    <t>4816</t>
  </si>
  <si>
    <t>4818</t>
  </si>
  <si>
    <t>4820</t>
  </si>
  <si>
    <t>4822</t>
  </si>
  <si>
    <t>4824</t>
  </si>
  <si>
    <t>4826</t>
  </si>
  <si>
    <t>4828</t>
  </si>
  <si>
    <t>4830</t>
  </si>
  <si>
    <t>4832</t>
  </si>
  <si>
    <t>4834</t>
  </si>
  <si>
    <t>4836</t>
  </si>
  <si>
    <t>4838</t>
  </si>
  <si>
    <t>4840</t>
  </si>
  <si>
    <t>4842</t>
  </si>
  <si>
    <t>4844</t>
  </si>
  <si>
    <t>4846</t>
  </si>
  <si>
    <t>4848</t>
  </si>
  <si>
    <t>4850</t>
  </si>
  <si>
    <t>4852</t>
  </si>
  <si>
    <t>4854</t>
  </si>
  <si>
    <t>5002</t>
  </si>
  <si>
    <t>5004</t>
  </si>
  <si>
    <t>5006</t>
  </si>
  <si>
    <t>5008</t>
  </si>
  <si>
    <t>5010</t>
  </si>
  <si>
    <t>5012</t>
  </si>
  <si>
    <t>5014</t>
  </si>
  <si>
    <t>5016</t>
  </si>
  <si>
    <t>5018</t>
  </si>
  <si>
    <t>5020</t>
  </si>
  <si>
    <t>5802</t>
  </si>
  <si>
    <t>5804</t>
  </si>
  <si>
    <t>5806</t>
  </si>
  <si>
    <t>5808</t>
  </si>
  <si>
    <t>5810</t>
  </si>
  <si>
    <t>5812</t>
  </si>
  <si>
    <t>5814</t>
  </si>
  <si>
    <t>5816</t>
  </si>
  <si>
    <t>5818</t>
  </si>
  <si>
    <t>5820</t>
  </si>
  <si>
    <t>5822</t>
  </si>
  <si>
    <t>5824</t>
  </si>
  <si>
    <t>6002</t>
  </si>
  <si>
    <t>6004</t>
  </si>
  <si>
    <t>6006</t>
  </si>
  <si>
    <t>6008</t>
  </si>
  <si>
    <t>6010</t>
  </si>
  <si>
    <t>6012</t>
  </si>
  <si>
    <t>6014</t>
  </si>
  <si>
    <t>6016</t>
  </si>
  <si>
    <t>6018</t>
  </si>
  <si>
    <t>6202</t>
  </si>
  <si>
    <t>6204</t>
  </si>
  <si>
    <t>6206</t>
  </si>
  <si>
    <t>6208</t>
  </si>
  <si>
    <t>SUBSERIE</t>
  </si>
  <si>
    <t>REGISTRO DE ENTRADA</t>
  </si>
  <si>
    <t>Pública</t>
  </si>
  <si>
    <t xml:space="preserve"> RÓTULO  CAJA</t>
  </si>
  <si>
    <t>Código: GD-FM-057</t>
  </si>
  <si>
    <t>Versión: 03</t>
  </si>
  <si>
    <t>Vigente: 13/04/21</t>
  </si>
  <si>
    <t>MINISTERIO DE COMERCIO INDUSTRIA Y TURISMO</t>
  </si>
  <si>
    <t>UNIDAD ADMINISTRATIVA</t>
  </si>
  <si>
    <t xml:space="preserve">Código </t>
  </si>
  <si>
    <t>OFICINA PRODUCTORA</t>
  </si>
  <si>
    <t>SERIE INICIAL</t>
  </si>
  <si>
    <t>Código Serie Inicial</t>
  </si>
  <si>
    <t>SERIE FINAL</t>
  </si>
  <si>
    <t>Código Serie Final</t>
  </si>
  <si>
    <t>Nombre de Expediente</t>
  </si>
  <si>
    <t>No. Total de Unidades de Conservación</t>
  </si>
  <si>
    <t>CAJA</t>
  </si>
  <si>
    <t>Identificación</t>
  </si>
  <si>
    <t>corr</t>
  </si>
  <si>
    <t>vol</t>
  </si>
  <si>
    <t>otro</t>
  </si>
  <si>
    <t>soporte</t>
  </si>
  <si>
    <t>mod</t>
  </si>
  <si>
    <t>est</t>
  </si>
  <si>
    <t>band</t>
  </si>
  <si>
    <t>frecuencia</t>
  </si>
  <si>
    <t>indice</t>
  </si>
  <si>
    <t>notas</t>
  </si>
  <si>
    <t>GRUPO RELACIÓN CON EL CIUDADANO</t>
  </si>
  <si>
    <t>Numero</t>
  </si>
  <si>
    <t>caja</t>
  </si>
  <si>
    <t>Incial</t>
  </si>
  <si>
    <t>final</t>
  </si>
  <si>
    <t>folios</t>
  </si>
  <si>
    <t>Nombre</t>
  </si>
  <si>
    <t>tom</t>
  </si>
  <si>
    <t>Car</t>
  </si>
  <si>
    <t>No.Orden</t>
  </si>
  <si>
    <t>101.01</t>
  </si>
  <si>
    <t>101.02</t>
  </si>
  <si>
    <t>101.03</t>
  </si>
  <si>
    <t>115.01</t>
  </si>
  <si>
    <t>115.01.01</t>
  </si>
  <si>
    <t>115.01.02</t>
  </si>
  <si>
    <t>115.01.03</t>
  </si>
  <si>
    <t>115.01.04</t>
  </si>
  <si>
    <t>115.01.05</t>
  </si>
  <si>
    <t>115.02</t>
  </si>
  <si>
    <t>115.02.01</t>
  </si>
  <si>
    <t>115.02.02</t>
  </si>
  <si>
    <t>120.01</t>
  </si>
  <si>
    <t>120.02</t>
  </si>
  <si>
    <t>120.03</t>
  </si>
  <si>
    <t>130.01</t>
  </si>
  <si>
    <t>130.01.01</t>
  </si>
  <si>
    <t>130.01.02</t>
  </si>
  <si>
    <t>130.02</t>
  </si>
  <si>
    <t>130.02.01</t>
  </si>
  <si>
    <t>130.02.02</t>
  </si>
  <si>
    <t>130.02.03</t>
  </si>
  <si>
    <t>140.01</t>
  </si>
  <si>
    <t>140.02</t>
  </si>
  <si>
    <t>140.03</t>
  </si>
  <si>
    <t>140.04</t>
  </si>
  <si>
    <t>140.05</t>
  </si>
  <si>
    <t>140.06</t>
  </si>
  <si>
    <t>140.07</t>
  </si>
  <si>
    <t>140.08</t>
  </si>
  <si>
    <t>140.09</t>
  </si>
  <si>
    <t>140.10</t>
  </si>
  <si>
    <t>140.11</t>
  </si>
  <si>
    <t>140.12</t>
  </si>
  <si>
    <t>140.13</t>
  </si>
  <si>
    <t>OFICIS</t>
  </si>
  <si>
    <t>COD</t>
  </si>
  <si>
    <t>HALLAR</t>
  </si>
  <si>
    <t>GRUPO</t>
  </si>
  <si>
    <t>OFICINA DE ASUNTOS LEGALES INTERNACIONALES</t>
  </si>
  <si>
    <t>PRINCIPALES</t>
  </si>
  <si>
    <t>DESPACHO_DEL_MINISTRO</t>
  </si>
  <si>
    <t>DESPACHO_DEL_VICEMINISTERIO_DE_TURISMO</t>
  </si>
  <si>
    <t>OFICINA_ASESORA_JURIDICA</t>
  </si>
  <si>
    <t>DESPACHO_DEL_VICEMINISTERIO_DE_DESARROLLO_EMPRESARIAL</t>
  </si>
  <si>
    <t>DIRECCIÓN_DE_COMERCIO_EXTERIOR</t>
  </si>
  <si>
    <t>SUBDIRECCIÓN_DE_DISEÑO_Y_ADMINISTRACIÓN_DE_OPERACIONES</t>
  </si>
  <si>
    <t>SUBDIRECCIÓN_DE_PRACTICAS_COMERCIALES</t>
  </si>
  <si>
    <t>GRUPO FORMALIZACIÓN TURISTÍCA</t>
  </si>
  <si>
    <t>130.02.01-28</t>
  </si>
  <si>
    <t>DIRECCIÓN_DE_CALIDAD_Y_DESARROLLO_SOSTENIBLE_DEL_TURISMO</t>
  </si>
  <si>
    <t>DIRECCIÓN_ANÁLISIS_SECTORIAL_Y_PROMOCIÓN</t>
  </si>
  <si>
    <t>SECRETARÍA_GENERAL</t>
  </si>
  <si>
    <t>140.02-28</t>
  </si>
  <si>
    <t>GRUPO DE ANALISIS Y GESTIÓN DE LA CADENA</t>
  </si>
  <si>
    <t>GRUPO DUMPING Y SUBVENCIONES</t>
  </si>
  <si>
    <t>INVENTARIO DE GESTIÓN</t>
  </si>
  <si>
    <t>INVENTARIO CENTRAL</t>
  </si>
  <si>
    <t>INVENTARIO HISTÓRICO</t>
  </si>
  <si>
    <t>INVENTARIO POR DESVINCULACIÓN Y/O ENCARGO</t>
  </si>
  <si>
    <t>INVENTARIO TRANSFERENCIA PRIMARIA</t>
  </si>
  <si>
    <t>INVENTARIO TRANSFERENCIA SECUNDARIA</t>
  </si>
  <si>
    <t>LISTAINVENTARIOS</t>
  </si>
  <si>
    <t>140.04-02</t>
  </si>
  <si>
    <t>100-02</t>
  </si>
  <si>
    <t>100-02,42</t>
  </si>
  <si>
    <t/>
  </si>
  <si>
    <t>100-02,48</t>
  </si>
  <si>
    <t>100-28</t>
  </si>
  <si>
    <t>100-34</t>
  </si>
  <si>
    <t xml:space="preserve">INFORMES </t>
  </si>
  <si>
    <t xml:space="preserve"> </t>
  </si>
  <si>
    <t>100-34,26</t>
  </si>
  <si>
    <t>Informes de Gestión</t>
  </si>
  <si>
    <t>101-02</t>
  </si>
  <si>
    <t>101-28</t>
  </si>
  <si>
    <t>101-34</t>
  </si>
  <si>
    <t>101-34,26</t>
  </si>
  <si>
    <t>101.01-50</t>
  </si>
  <si>
    <t>101.01-50,06</t>
  </si>
  <si>
    <t>Procesos de Cobro Coactivo</t>
  </si>
  <si>
    <t>101.02-50</t>
  </si>
  <si>
    <t>101.02-50,20</t>
  </si>
  <si>
    <t>101.03-18</t>
  </si>
  <si>
    <t>101.03-18,08</t>
  </si>
  <si>
    <t>Conceptos Jurídicos</t>
  </si>
  <si>
    <t>102-04</t>
  </si>
  <si>
    <t>102-04,02</t>
  </si>
  <si>
    <t>102-28</t>
  </si>
  <si>
    <t>102-34</t>
  </si>
  <si>
    <t>102-34,26</t>
  </si>
  <si>
    <t>103-02</t>
  </si>
  <si>
    <t>103-02,28</t>
  </si>
  <si>
    <t>103-02,30</t>
  </si>
  <si>
    <t>103-02,36</t>
  </si>
  <si>
    <t>103-06</t>
  </si>
  <si>
    <t>ANTEPROYECTO DE PRESUPUESTO</t>
  </si>
  <si>
    <t>103-28</t>
  </si>
  <si>
    <t>103-34</t>
  </si>
  <si>
    <t>103-34,02</t>
  </si>
  <si>
    <t>103-34,24</t>
  </si>
  <si>
    <t>Informes de Empalme</t>
  </si>
  <si>
    <t>103-34,26</t>
  </si>
  <si>
    <t>103-34,34</t>
  </si>
  <si>
    <t>103-34,36</t>
  </si>
  <si>
    <t>Informes de Seguimiento Sistema de Metas Gubernamentales</t>
  </si>
  <si>
    <t>103-38</t>
  </si>
  <si>
    <t>103-38,06</t>
  </si>
  <si>
    <t>103-38,10</t>
  </si>
  <si>
    <t>Instrumentos de Control de Proyectos de Cooperación Internacional</t>
  </si>
  <si>
    <t>103-44</t>
  </si>
  <si>
    <t>103-44,02</t>
  </si>
  <si>
    <t>103-44,06</t>
  </si>
  <si>
    <t>103-48</t>
  </si>
  <si>
    <t>103-48,02</t>
  </si>
  <si>
    <t>Planes Anticorrupción y Atención al Ciudadano</t>
  </si>
  <si>
    <t>103-48,16</t>
  </si>
  <si>
    <t>103-48,38</t>
  </si>
  <si>
    <t>Planes Estratégicos Institucional</t>
  </si>
  <si>
    <t>103-48,40</t>
  </si>
  <si>
    <t>103-48,42</t>
  </si>
  <si>
    <t>Planes Indicativos</t>
  </si>
  <si>
    <t>103-48,54</t>
  </si>
  <si>
    <t>103-58</t>
  </si>
  <si>
    <t>103-58,08</t>
  </si>
  <si>
    <t>103-66</t>
  </si>
  <si>
    <t>SOLICITUDES DE ELABORACIÓN, MODIFICACIÓN O ELIMINACIÓN DE DOCUMENTACIÓN DEL SISTEMA DE GESTIÓN DE CALIDAD</t>
  </si>
  <si>
    <t>104-28</t>
  </si>
  <si>
    <t>104-44</t>
  </si>
  <si>
    <t>104-44,04</t>
  </si>
  <si>
    <t>104-48</t>
  </si>
  <si>
    <t>104-48,22</t>
  </si>
  <si>
    <t>Planes de Sistematización</t>
  </si>
  <si>
    <t>104-48,48</t>
  </si>
  <si>
    <t>Planes Integrales de Seguridad Informática</t>
  </si>
  <si>
    <t>104-48,50</t>
  </si>
  <si>
    <t>104-58</t>
  </si>
  <si>
    <t>104-58,16</t>
  </si>
  <si>
    <t>105-18</t>
  </si>
  <si>
    <t>105-18,06</t>
  </si>
  <si>
    <t>105-18,12</t>
  </si>
  <si>
    <t>105-18,14</t>
  </si>
  <si>
    <t>105-28</t>
  </si>
  <si>
    <t xml:space="preserve">DERECHOS DE PETICIÓN </t>
  </si>
  <si>
    <t>105-52</t>
  </si>
  <si>
    <t>105-52,02</t>
  </si>
  <si>
    <t>105-52,04</t>
  </si>
  <si>
    <t>105-52,06</t>
  </si>
  <si>
    <t>105-54</t>
  </si>
  <si>
    <t>105-54,02</t>
  </si>
  <si>
    <t>105-56</t>
  </si>
  <si>
    <t>106-28</t>
  </si>
  <si>
    <t>106-34</t>
  </si>
  <si>
    <t>106-34,08</t>
  </si>
  <si>
    <t>106-34,10</t>
  </si>
  <si>
    <t>Informes de Análisis Económico Periódico</t>
  </si>
  <si>
    <t>106-38</t>
  </si>
  <si>
    <t>106-38,04</t>
  </si>
  <si>
    <t>Instrumentos de Controles Estadísticos de Análisis Económico</t>
  </si>
  <si>
    <t>106-38,08</t>
  </si>
  <si>
    <t>107-02</t>
  </si>
  <si>
    <t>107-02,16</t>
  </si>
  <si>
    <t xml:space="preserve">Actas del Comité de Coordinación del Sistema de Control Interno </t>
  </si>
  <si>
    <t>107-28</t>
  </si>
  <si>
    <t>107-34</t>
  </si>
  <si>
    <t>107-34,14</t>
  </si>
  <si>
    <t>107-34,16</t>
  </si>
  <si>
    <t>107-34,38</t>
  </si>
  <si>
    <t>Informes de Seguimientos por Disposiciones Normativas y de la OCI</t>
  </si>
  <si>
    <t>107-58</t>
  </si>
  <si>
    <t xml:space="preserve">PROGRAMAS </t>
  </si>
  <si>
    <t>107-58,02</t>
  </si>
  <si>
    <t xml:space="preserve">Programas Anuales de Auditorías y Seguimientos </t>
  </si>
  <si>
    <t>110-28</t>
  </si>
  <si>
    <t>112-28</t>
  </si>
  <si>
    <t>112-38</t>
  </si>
  <si>
    <t>112-38,14</t>
  </si>
  <si>
    <t>112-38,24</t>
  </si>
  <si>
    <t>112-38,26</t>
  </si>
  <si>
    <t>113-28</t>
  </si>
  <si>
    <t>113-38</t>
  </si>
  <si>
    <t>113-38,14</t>
  </si>
  <si>
    <t>Instrumentos de Controles y Seguimientos a la Implementación y Administración de Acuerdos Comerciales - America Latina y el Caribe</t>
  </si>
  <si>
    <t>113-38,22</t>
  </si>
  <si>
    <t>114-04</t>
  </si>
  <si>
    <t>114-04,04</t>
  </si>
  <si>
    <t>Acuerdos de Promoción y Protección Recíproca de las Inversiones</t>
  </si>
  <si>
    <t>114-28</t>
  </si>
  <si>
    <t>114-34</t>
  </si>
  <si>
    <t>114-34,18</t>
  </si>
  <si>
    <t>Informes de Controversia Internacional de Inversión</t>
  </si>
  <si>
    <t>114-60</t>
  </si>
  <si>
    <t>114-60,02</t>
  </si>
  <si>
    <t>Proyectos de Ley - Acuerdos</t>
  </si>
  <si>
    <t>115-02</t>
  </si>
  <si>
    <t>115-02,20</t>
  </si>
  <si>
    <t>Actas de Comité de Importaciones</t>
  </si>
  <si>
    <t>115-14</t>
  </si>
  <si>
    <t>115-28</t>
  </si>
  <si>
    <t>115-42</t>
  </si>
  <si>
    <t>115-64</t>
  </si>
  <si>
    <t>115.01-28</t>
  </si>
  <si>
    <t>115.01.01-28</t>
  </si>
  <si>
    <t>115.01.01-34</t>
  </si>
  <si>
    <t>115.01.01-34,28</t>
  </si>
  <si>
    <t>Informes de Inspección Simultánea</t>
  </si>
  <si>
    <t>115.01.02-62</t>
  </si>
  <si>
    <t>115.01.02-62,02</t>
  </si>
  <si>
    <t>Registros de Importación</t>
  </si>
  <si>
    <t>115.01.02-62,08</t>
  </si>
  <si>
    <t>Certificaciones de Calificación de Planillas de Motopartes Nacionales</t>
  </si>
  <si>
    <t>115.01.03-10,08</t>
  </si>
  <si>
    <t>Certificaciones de Existencia de Producción Nacional</t>
  </si>
  <si>
    <t>115.01.03-10,10</t>
  </si>
  <si>
    <t>Certificaciones de Existencia de Producción Nacional Industria Básica Maquinaria Pesada</t>
  </si>
  <si>
    <t>115.01.03-10,12</t>
  </si>
  <si>
    <t>Certificaciones de Existencia de Producción Nacional Medio Ambiente</t>
  </si>
  <si>
    <t>115.01.03-28</t>
  </si>
  <si>
    <t>115.01.03-34</t>
  </si>
  <si>
    <t>115.01.03-34,04</t>
  </si>
  <si>
    <t>Informes a la Comunidad Andina</t>
  </si>
  <si>
    <t>115.01.03-50</t>
  </si>
  <si>
    <t>115.01.03-50,04</t>
  </si>
  <si>
    <t>Procesos de Autorización, Cesión, Renovación, Adición y Cambio de Marca</t>
  </si>
  <si>
    <t>115.01.03-62</t>
  </si>
  <si>
    <t>115.01.03-62,06</t>
  </si>
  <si>
    <t>Registros de Producción de Bienes Nacionales</t>
  </si>
  <si>
    <t>115.01.04-02</t>
  </si>
  <si>
    <t>115.01.04-02,18</t>
  </si>
  <si>
    <t>Actas del Comité de Evaluación de los Sistemas Especiales de Importación-Exportación</t>
  </si>
  <si>
    <t>115.01.04-10</t>
  </si>
  <si>
    <t>115.01.04-10,16</t>
  </si>
  <si>
    <t>Certificaciones de Producción Nacional</t>
  </si>
  <si>
    <t>115.01.04-28</t>
  </si>
  <si>
    <t>115.01.04-34</t>
  </si>
  <si>
    <t>115.01.04-34,30</t>
  </si>
  <si>
    <t>115.01.04-38</t>
  </si>
  <si>
    <t>115.01.04-38,12</t>
  </si>
  <si>
    <t>115.01.04-58</t>
  </si>
  <si>
    <t>115.01.04-58,24</t>
  </si>
  <si>
    <t>115.01.05-10</t>
  </si>
  <si>
    <t>115.01.05-10,06</t>
  </si>
  <si>
    <t>115.01.05-28</t>
  </si>
  <si>
    <t>115.02-02</t>
  </si>
  <si>
    <t>115.02-02,08</t>
  </si>
  <si>
    <t>Actas Comité Asuntos Aduaneros, Arancelarios y de Comercio Exterior</t>
  </si>
  <si>
    <t>115.02-02,22</t>
  </si>
  <si>
    <t>Actas Comité de Prácticas Comerciales</t>
  </si>
  <si>
    <t>115.02-18</t>
  </si>
  <si>
    <t>115.02-18,10</t>
  </si>
  <si>
    <t>Conceptos Jurídicos en Contra de Exportadores Colombianos por Prácticas Comerciales Desleales o Salvaguardias</t>
  </si>
  <si>
    <t>115.02-28</t>
  </si>
  <si>
    <t>115.02.01-28</t>
  </si>
  <si>
    <t>115.02.01-50</t>
  </si>
  <si>
    <t>115.02.01-50,14</t>
  </si>
  <si>
    <t xml:space="preserve">Procesos de Investigación Salvaguardias </t>
  </si>
  <si>
    <t>115.02.01-60</t>
  </si>
  <si>
    <t>115.02.01-60,02</t>
  </si>
  <si>
    <t>115.02.02-50</t>
  </si>
  <si>
    <t>115.02.02-50,10</t>
  </si>
  <si>
    <t>120-28</t>
  </si>
  <si>
    <t>120.01-02</t>
  </si>
  <si>
    <t>120.01-02,06</t>
  </si>
  <si>
    <t>120.01-02,10</t>
  </si>
  <si>
    <t>120.01-02,26</t>
  </si>
  <si>
    <t>Actas Comité Estabilidad Jurídica</t>
  </si>
  <si>
    <t>120.01-02,40</t>
  </si>
  <si>
    <t>120.01-22</t>
  </si>
  <si>
    <t>120.01-22,06</t>
  </si>
  <si>
    <t>Contratos de Estabilidad Jurídica</t>
  </si>
  <si>
    <t>120.01-26</t>
  </si>
  <si>
    <t>120.01-28</t>
  </si>
  <si>
    <t>120.01-34</t>
  </si>
  <si>
    <t>120.01-34,12</t>
  </si>
  <si>
    <t>120.01-34,32</t>
  </si>
  <si>
    <t>120.01-48</t>
  </si>
  <si>
    <t>120.01-48,18</t>
  </si>
  <si>
    <t>Planes de la Coordinación Regional de Competitividad</t>
  </si>
  <si>
    <t>120.01-48,52</t>
  </si>
  <si>
    <t>120.01-58</t>
  </si>
  <si>
    <t>120.01-58,10</t>
  </si>
  <si>
    <t>120.01-62</t>
  </si>
  <si>
    <t>120.01-62,10</t>
  </si>
  <si>
    <t>Registros de usuarios calificados de Zonas Francas</t>
  </si>
  <si>
    <t>120.02-02</t>
  </si>
  <si>
    <t>120.02-02,38</t>
  </si>
  <si>
    <t>120.02-02,50</t>
  </si>
  <si>
    <t>120.02-02,54</t>
  </si>
  <si>
    <t>Actas Consejos Superiores de la Pequeña y Mediana Empresa</t>
  </si>
  <si>
    <t>120.02-02,62</t>
  </si>
  <si>
    <t>Actas Red Nacional de Emprendimiento</t>
  </si>
  <si>
    <t>120.02-28</t>
  </si>
  <si>
    <t>120.02-34</t>
  </si>
  <si>
    <t>120.02-34,26</t>
  </si>
  <si>
    <t>120.02-34,44</t>
  </si>
  <si>
    <t>Informes Trimestrales de la Secretaria Técnica Permanente de los Consejos Superiores de Microempresa y de Pequeña y Mediana Empresa</t>
  </si>
  <si>
    <t>120.02-48</t>
  </si>
  <si>
    <t>120.02-48,12</t>
  </si>
  <si>
    <t>Plan de Contingencia</t>
  </si>
  <si>
    <t>120.02-48,30</t>
  </si>
  <si>
    <t>120.02-48,34</t>
  </si>
  <si>
    <t>Planes Estratégico de Emprendimiento Regional</t>
  </si>
  <si>
    <t>120.03-02</t>
  </si>
  <si>
    <t>120.03-02,04</t>
  </si>
  <si>
    <t>Actas Comisión Intersectorial de la Calidad</t>
  </si>
  <si>
    <t>120.03-02,32</t>
  </si>
  <si>
    <t>120.03-10</t>
  </si>
  <si>
    <t>120.03-10,20</t>
  </si>
  <si>
    <t>120.03-28</t>
  </si>
  <si>
    <t>120.03-34</t>
  </si>
  <si>
    <t>120.03-34,06</t>
  </si>
  <si>
    <t>120.03-34,40</t>
  </si>
  <si>
    <t>Informes de Seguimiento al Premio Colombiano a la Calidad</t>
  </si>
  <si>
    <t>120.03-60</t>
  </si>
  <si>
    <t>120.03-60,08</t>
  </si>
  <si>
    <t>120.03-60,10</t>
  </si>
  <si>
    <t>120.03-60,12</t>
  </si>
  <si>
    <t>120.03-60,14</t>
  </si>
  <si>
    <t>120.03-60,16</t>
  </si>
  <si>
    <t>120.03-60,18</t>
  </si>
  <si>
    <t>120.03-64</t>
  </si>
  <si>
    <t>REGLAMENTOS TÉCNICOS EN MATERIA DE INDUSTRIA</t>
  </si>
  <si>
    <t>130-02</t>
  </si>
  <si>
    <t>130-02,44</t>
  </si>
  <si>
    <t>130-28</t>
  </si>
  <si>
    <t>130.01-02</t>
  </si>
  <si>
    <t>130.01-02,52</t>
  </si>
  <si>
    <t>Actas de Consejo Superior de Turismo</t>
  </si>
  <si>
    <t>130.01-18</t>
  </si>
  <si>
    <t>130.01-18,04</t>
  </si>
  <si>
    <t>Conceptos de Pertinencia de Proyectos Turísticos</t>
  </si>
  <si>
    <t>130.01-28</t>
  </si>
  <si>
    <t>130.01-60</t>
  </si>
  <si>
    <t>130.01-60,04</t>
  </si>
  <si>
    <t>Proyectos de Competitividad Turística</t>
  </si>
  <si>
    <t>130.01.01-18</t>
  </si>
  <si>
    <t xml:space="preserve">CONCEPTOS </t>
  </si>
  <si>
    <t>130.01.01-18,02</t>
  </si>
  <si>
    <t>Conceptos de Concesiones Turísticas en Áreas Protegidas</t>
  </si>
  <si>
    <t>130.01.01-28</t>
  </si>
  <si>
    <t>130.01.01-34</t>
  </si>
  <si>
    <t>130.01.01-34,20</t>
  </si>
  <si>
    <t>130.01.01-38</t>
  </si>
  <si>
    <t>130.01.01-38,02</t>
  </si>
  <si>
    <t>130.01.01-48</t>
  </si>
  <si>
    <t>130.01.01-48,14</t>
  </si>
  <si>
    <t>130.01.01-48,20</t>
  </si>
  <si>
    <t>130.01.02-02</t>
  </si>
  <si>
    <t>130.01.02-02,46</t>
  </si>
  <si>
    <t>130.01.02-28</t>
  </si>
  <si>
    <t>130.01.02-58</t>
  </si>
  <si>
    <t>130.01.02-58,18</t>
  </si>
  <si>
    <t>Programas de Normalización y Estandáres de Calidad</t>
  </si>
  <si>
    <t>130.01.02-58,20</t>
  </si>
  <si>
    <t>130.02-02</t>
  </si>
  <si>
    <t>130.02-02,56</t>
  </si>
  <si>
    <t>Actas Comité Directivo del Fondo de Promoción Turística - FONTUR</t>
  </si>
  <si>
    <t>130.02-28</t>
  </si>
  <si>
    <t>130.02.01-38</t>
  </si>
  <si>
    <t>130.02.01-38,18</t>
  </si>
  <si>
    <t>130.02.02-28</t>
  </si>
  <si>
    <t>130.02.02-34</t>
  </si>
  <si>
    <t>130.02.02-34,42</t>
  </si>
  <si>
    <t>130.02.02-50</t>
  </si>
  <si>
    <t>130.02.02-50,08</t>
  </si>
  <si>
    <t>130.02.02-66</t>
  </si>
  <si>
    <t>130.02.03-02</t>
  </si>
  <si>
    <t>130.02.03-02,64</t>
  </si>
  <si>
    <t>130.02.03-28</t>
  </si>
  <si>
    <t>130.02.03-38</t>
  </si>
  <si>
    <t>130.02.03-38,16</t>
  </si>
  <si>
    <t>140-28</t>
  </si>
  <si>
    <t>140-34</t>
  </si>
  <si>
    <t>140-34,02</t>
  </si>
  <si>
    <t>140-34,26</t>
  </si>
  <si>
    <t>140-66</t>
  </si>
  <si>
    <t>140.01-28</t>
  </si>
  <si>
    <t>140.01-34</t>
  </si>
  <si>
    <t>140.01-34,26</t>
  </si>
  <si>
    <t>140.01-58</t>
  </si>
  <si>
    <t>140.01-58,22</t>
  </si>
  <si>
    <t>140.02-02</t>
  </si>
  <si>
    <t>140.02-02,02</t>
  </si>
  <si>
    <t>140.02-02,14</t>
  </si>
  <si>
    <t>Actas Comité de Convivencia Laboral</t>
  </si>
  <si>
    <t>140.02-02,34</t>
  </si>
  <si>
    <t>140.02-32</t>
  </si>
  <si>
    <t>140.02-32,06</t>
  </si>
  <si>
    <t>140.02-34</t>
  </si>
  <si>
    <t>140.02-34,02</t>
  </si>
  <si>
    <t>140.02-46</t>
  </si>
  <si>
    <t>140.02-48</t>
  </si>
  <si>
    <t>140.02-48,08</t>
  </si>
  <si>
    <t>140.02-48,24</t>
  </si>
  <si>
    <t>140.02-48,36</t>
  </si>
  <si>
    <t>140.02-48,46</t>
  </si>
  <si>
    <t>140.03-12</t>
  </si>
  <si>
    <t>CERTIFICADO DE DISPONIBILIDAD PRESUPUESTAL</t>
  </si>
  <si>
    <t>140.03-28</t>
  </si>
  <si>
    <t>140.03-34</t>
  </si>
  <si>
    <t>140.03-34,26</t>
  </si>
  <si>
    <t>140.03-34,22</t>
  </si>
  <si>
    <t>140.04-02,58</t>
  </si>
  <si>
    <t>Actas de Eliminación Documental.</t>
  </si>
  <si>
    <t>140.04-20</t>
  </si>
  <si>
    <t>CONSECUTIVOS DE COMUNICACIONES OFICIALES</t>
  </si>
  <si>
    <t>140.04-20,02</t>
  </si>
  <si>
    <t>140.04-20,04</t>
  </si>
  <si>
    <t>140.04-28</t>
  </si>
  <si>
    <t>140.04-36</t>
  </si>
  <si>
    <t>140.04-36,02</t>
  </si>
  <si>
    <t>Bancos Terminológicos de Series y Subseries Documentales</t>
  </si>
  <si>
    <t>140.04-36,04</t>
  </si>
  <si>
    <t>Cuadros de Clasificación Documental</t>
  </si>
  <si>
    <t>140.04-36,06</t>
  </si>
  <si>
    <t>140.04-36,08</t>
  </si>
  <si>
    <t>140.04-36,10</t>
  </si>
  <si>
    <t>140.04-36,12</t>
  </si>
  <si>
    <t>140.04-36,14</t>
  </si>
  <si>
    <t>140.04-48</t>
  </si>
  <si>
    <t>140.04-48,44</t>
  </si>
  <si>
    <t>Planes institucionales de archivos – PINAR.</t>
  </si>
  <si>
    <t>140.04-48,26</t>
  </si>
  <si>
    <t>140.04-48,28</t>
  </si>
  <si>
    <t>140.04-58</t>
  </si>
  <si>
    <t>140.04-58,12</t>
  </si>
  <si>
    <t>140.05-02</t>
  </si>
  <si>
    <t>140.05-02,60</t>
  </si>
  <si>
    <t>Actas Junta de Adquisiciones</t>
  </si>
  <si>
    <t>140.05-22</t>
  </si>
  <si>
    <t>140.05-22,02</t>
  </si>
  <si>
    <t>140.05-22,04</t>
  </si>
  <si>
    <t>140.05-22,08</t>
  </si>
  <si>
    <t>140.05-22,10</t>
  </si>
  <si>
    <t>Contratos de Intermediación de Seguros</t>
  </si>
  <si>
    <t>140.05-22,12</t>
  </si>
  <si>
    <t>140.05-22,14</t>
  </si>
  <si>
    <t>140.05-22,16</t>
  </si>
  <si>
    <t>Contratos de Suministro</t>
  </si>
  <si>
    <t>140.05-24</t>
  </si>
  <si>
    <t>140.05-24,02</t>
  </si>
  <si>
    <t>Convenios Interadministrativo</t>
  </si>
  <si>
    <t>140.05-24,04</t>
  </si>
  <si>
    <t>140.05-28</t>
  </si>
  <si>
    <t>140.05-34</t>
  </si>
  <si>
    <t>140.05-34,26</t>
  </si>
  <si>
    <t>140.05-50</t>
  </si>
  <si>
    <t>140.05-50,02</t>
  </si>
  <si>
    <t>140.06-08</t>
  </si>
  <si>
    <t>BOLETINES</t>
  </si>
  <si>
    <t>140.06-08,02</t>
  </si>
  <si>
    <t>140.06-28</t>
  </si>
  <si>
    <t>140.06-48</t>
  </si>
  <si>
    <t xml:space="preserve">PLANES </t>
  </si>
  <si>
    <t>140.06-48,10</t>
  </si>
  <si>
    <t>140.07-08</t>
  </si>
  <si>
    <t>140.07-08,04</t>
  </si>
  <si>
    <t>140.07-28</t>
  </si>
  <si>
    <t>140.07-58</t>
  </si>
  <si>
    <t>140.07-58,06</t>
  </si>
  <si>
    <t>Planes Anuales de Caja - PAC</t>
  </si>
  <si>
    <t>140.07-62</t>
  </si>
  <si>
    <t>140.07-62,04</t>
  </si>
  <si>
    <t>140.08-28</t>
  </si>
  <si>
    <t>140.08-32</t>
  </si>
  <si>
    <t>140.08-32,02</t>
  </si>
  <si>
    <t>140.08-40</t>
  </si>
  <si>
    <t>140.08-40,04</t>
  </si>
  <si>
    <t>140.09-02</t>
  </si>
  <si>
    <t>140.09-02,12</t>
  </si>
  <si>
    <t>Actas Comité de Comercialización de Bienes</t>
  </si>
  <si>
    <t>140.09-16</t>
  </si>
  <si>
    <t>140.09-16,06</t>
  </si>
  <si>
    <t>140.09-16,08</t>
  </si>
  <si>
    <t>140.09-28</t>
  </si>
  <si>
    <t>140.09-32</t>
  </si>
  <si>
    <t>140.09-32,04</t>
  </si>
  <si>
    <t>140.09-34</t>
  </si>
  <si>
    <t>140.09-34,26</t>
  </si>
  <si>
    <t>140.09-40</t>
  </si>
  <si>
    <t>140.09-40,02</t>
  </si>
  <si>
    <t>140.09-40,06</t>
  </si>
  <si>
    <t>140.09-48</t>
  </si>
  <si>
    <t>140.09-48,04</t>
  </si>
  <si>
    <t>140.09-48,32</t>
  </si>
  <si>
    <t>140.09-58</t>
  </si>
  <si>
    <t>140.09-58,04</t>
  </si>
  <si>
    <t>140.09-58,14</t>
  </si>
  <si>
    <t>140.10-34</t>
  </si>
  <si>
    <t>140.10-34,26</t>
  </si>
  <si>
    <t>140.11-02</t>
  </si>
  <si>
    <t>140.11-02,24</t>
  </si>
  <si>
    <t>140.11-16</t>
  </si>
  <si>
    <t>140.11-16,02</t>
  </si>
  <si>
    <t>Comprobantes contables de egreso</t>
  </si>
  <si>
    <t>140.11-16,04</t>
  </si>
  <si>
    <t>Comprobantes contables de ingreso</t>
  </si>
  <si>
    <t>140.11-28</t>
  </si>
  <si>
    <t>140.11-30</t>
  </si>
  <si>
    <t>140.11-34</t>
  </si>
  <si>
    <t>140.11-34,02</t>
  </si>
  <si>
    <t>140.11-34,26</t>
  </si>
  <si>
    <t>140.12-28</t>
  </si>
  <si>
    <t>140.12-34</t>
  </si>
  <si>
    <t>140.12-34,02</t>
  </si>
  <si>
    <t>140.12-34,26</t>
  </si>
  <si>
    <t>140.12-50</t>
  </si>
  <si>
    <t>140.12-50,18</t>
  </si>
  <si>
    <t>Procesos Disciplinarios</t>
  </si>
  <si>
    <t>140.13-10</t>
  </si>
  <si>
    <t>140.13-10,02</t>
  </si>
  <si>
    <t>140.13-10,14</t>
  </si>
  <si>
    <t>140.13-10,18</t>
  </si>
  <si>
    <t>140.13-28</t>
  </si>
  <si>
    <t>140.13-68</t>
  </si>
  <si>
    <t>Solicitudes de Sustitución Pensional</t>
  </si>
  <si>
    <t>115.01.03-10,03</t>
  </si>
  <si>
    <t>115.01.03-10</t>
  </si>
  <si>
    <t>SOLICITUDES</t>
  </si>
  <si>
    <t>140.13-68,04</t>
  </si>
  <si>
    <t>SERIES</t>
  </si>
  <si>
    <t>Solicitudes De Actualizaciones Documentales - Sistema De Gestion De Calidad</t>
  </si>
  <si>
    <t>6802</t>
  </si>
  <si>
    <t>6804</t>
  </si>
  <si>
    <t xml:space="preserve">Procesos de Investigación por Prácticas Desleales </t>
  </si>
  <si>
    <t>Informes de Visita de Control a Prestadores de Servicios Turisticos</t>
  </si>
  <si>
    <t xml:space="preserve">Programas de Socializacion de Temas de Actualidad Ministerio </t>
  </si>
  <si>
    <t>ESTADOS FINANCIEROS</t>
  </si>
  <si>
    <t>Procesos de Investigación por Prácticas Desleales Confidencial</t>
  </si>
  <si>
    <t xml:space="preserve">Procesos de Investigación por Prácticas Desleales Públicas </t>
  </si>
  <si>
    <r>
      <rPr>
        <b/>
        <sz val="20"/>
        <color theme="1"/>
        <rFont val="Arial Narrow"/>
        <family val="2"/>
      </rPr>
      <t>CAJA No.</t>
    </r>
    <r>
      <rPr>
        <b/>
        <sz val="10"/>
        <color theme="1"/>
        <rFont val="Arial Narrow"/>
        <family val="2"/>
      </rPr>
      <t xml:space="preserve"> </t>
    </r>
  </si>
  <si>
    <t>RÓTULO CARPETA</t>
  </si>
  <si>
    <t>101-02,13</t>
  </si>
  <si>
    <t>Actas Comité de Conciliación</t>
  </si>
  <si>
    <t>IDENT. DEL EXPEDIENTE</t>
  </si>
  <si>
    <t>2216</t>
  </si>
  <si>
    <t>DESPACHO_DEL_VICEMINISTRO_DE_COMERCIO_EXTERIOR</t>
  </si>
  <si>
    <t>GRUPO VENTANILLA ÚNICA DE COMERCIO EXTERIOR - VUCE</t>
  </si>
  <si>
    <t>1014</t>
  </si>
  <si>
    <t>1016</t>
  </si>
  <si>
    <t>1018</t>
  </si>
  <si>
    <t>1020</t>
  </si>
  <si>
    <t xml:space="preserve">Informes de Empalme  </t>
  </si>
  <si>
    <t>Informes de Visita de Control  a Prestadores de Servicios Turísticos</t>
  </si>
  <si>
    <t>3436</t>
  </si>
  <si>
    <t>3444</t>
  </si>
  <si>
    <t>5202</t>
  </si>
  <si>
    <t>5204</t>
  </si>
  <si>
    <t>5206</t>
  </si>
  <si>
    <t>5402</t>
  </si>
  <si>
    <t>6210</t>
  </si>
  <si>
    <t>GRUPO PLANIFICACIÓN Y DESARROLLO SOSTENIBLE DEL TURISMO</t>
  </si>
  <si>
    <t>P. Clasificada</t>
  </si>
  <si>
    <t>P. Reservada</t>
  </si>
  <si>
    <r>
      <rPr>
        <b/>
        <sz val="12"/>
        <color rgb="FF000000"/>
        <rFont val="Times New Roman"/>
        <family val="1"/>
      </rPr>
      <t>1. ENTIDAD REMITENTE:</t>
    </r>
    <r>
      <rPr>
        <sz val="12"/>
        <color rgb="FF000000"/>
        <rFont val="Times New Roman"/>
        <family val="1"/>
      </rPr>
      <t xml:space="preserve"> Debe colocarse el nombre de la entidad responsable de la documentación que se va a transferir.</t>
    </r>
  </si>
  <si>
    <r>
      <rPr>
        <b/>
        <sz val="12"/>
        <color rgb="FF000000"/>
        <rFont val="Times New Roman"/>
        <family val="1"/>
      </rPr>
      <t>2</t>
    </r>
    <r>
      <rPr>
        <sz val="12"/>
        <color rgb="FF000000"/>
        <rFont val="Times New Roman"/>
        <family val="1"/>
      </rPr>
      <t xml:space="preserve">. </t>
    </r>
    <r>
      <rPr>
        <b/>
        <sz val="12"/>
        <color rgb="FF000000"/>
        <rFont val="Times New Roman"/>
        <family val="1"/>
      </rPr>
      <t>ENTIDAD PRODUCTORA:</t>
    </r>
    <r>
      <rPr>
        <sz val="12"/>
        <color rgb="FF000000"/>
        <rFont val="Times New Roman"/>
        <family val="1"/>
      </rPr>
      <t xml:space="preserve"> Debe colocarse el nombre completo o razón social de la entidad que produjo o produce los documentos.</t>
    </r>
  </si>
  <si>
    <r>
      <rPr>
        <b/>
        <sz val="12"/>
        <color rgb="FF000000"/>
        <rFont val="Times New Roman"/>
        <family val="1"/>
      </rPr>
      <t>19. NOTAS:</t>
    </r>
    <r>
      <rPr>
        <sz val="12"/>
        <color rgb="FF000000"/>
        <rFont val="Times New Roman"/>
        <family val="1"/>
      </rPr>
      <t xml:space="preserve">  Se consignarán los datos que sean relevantes y no se hayan registrado en las columnas anteriores. Para la documentación ordenada numéricamente, como actas, resoluciones, memorandos, circulares, entre otros, se anotarán los siguientes datos: Faltantes, saltos por error en la numeración y/o repetición del número consecutivo en diferentes documentos. Para los expedientes deberá registrarse la existencia de anexos: Circulares, actas, memorandos, resoluciones, informes, impresos, planos, facturas, disquetes, fotografías o cualquier objeto del cual se hable en el documento principal, e indicar a que folio pertenece los anexos de la carpeta. De estos debe señalarse, en primer lugar, el número de unidades anexas de cada tipo; ejemplo: folio 21 con 5 fotografías o 5 fotografías sueltas al final del expediente; luego, el número consecutivo (si lo tiene), ciudad, fecha, asunto o terna de cada anexo. Para los anexos legibles por máquina deberán registrarse las características físicas y requerimientos técnicos para la visualización y/o consulta de la información. Especificar programas de sistematización de la información. A los impresos se les asignará un número de folio y se registrará el número de páginas que lo componen. Así mismo, se anotará información sobre el estado de conservación de la documentación especificando el tipo de deterioro: Físico (rasgaduras, mutilaciones, perforaciones, dobleces y faltantes); químico (oxidación de tinta y soporte débil) y biológico (ataque de hongos, insectos, roedores, etc.) </t>
    </r>
  </si>
  <si>
    <r>
      <rPr>
        <b/>
        <sz val="12"/>
        <color rgb="FF000000"/>
        <rFont val="Times New Roman"/>
        <family val="1"/>
      </rPr>
      <t>20. ELABORADO POR:</t>
    </r>
    <r>
      <rPr>
        <sz val="12"/>
        <color rgb="FF000000"/>
        <rFont val="Times New Roman"/>
        <family val="1"/>
      </rPr>
      <t xml:space="preserve"> Se escribirá el nombre y apellido, cargo, firma de la persona responsable de elaborar el inventario, así como el lugar y la fecha en que se realiza.</t>
    </r>
  </si>
  <si>
    <r>
      <rPr>
        <b/>
        <sz val="12"/>
        <color rgb="FF000000"/>
        <rFont val="Times New Roman"/>
        <family val="1"/>
      </rPr>
      <t xml:space="preserve">21. ENTREGADO POR: </t>
    </r>
    <r>
      <rPr>
        <sz val="12"/>
        <color rgb="FF000000"/>
        <rFont val="Times New Roman"/>
        <family val="1"/>
      </rPr>
      <t>Se registrará el nombre y apellido, cargo, firma de la persona responsable de entregar el inventario, así como el lugar y la fecha en que se realiza.</t>
    </r>
  </si>
  <si>
    <r>
      <rPr>
        <b/>
        <sz val="12"/>
        <color rgb="FF000000"/>
        <rFont val="Times New Roman"/>
        <family val="1"/>
      </rPr>
      <t xml:space="preserve">22. V°B° Encargado Dependencia por Gestión Documental: </t>
    </r>
    <r>
      <rPr>
        <sz val="12"/>
        <color rgb="FF000000"/>
        <rFont val="Times New Roman"/>
        <family val="1"/>
      </rPr>
      <t>Se registrará el nombre y apellido, firma, y la fecha en que se realiza.</t>
    </r>
  </si>
  <si>
    <r>
      <rPr>
        <b/>
        <sz val="12"/>
        <color rgb="FF000000"/>
        <rFont val="Times New Roman"/>
        <family val="1"/>
      </rPr>
      <t>23. RECIBIDO POR:</t>
    </r>
    <r>
      <rPr>
        <sz val="12"/>
        <color rgb="FF000000"/>
        <rFont val="Times New Roman"/>
        <family val="1"/>
      </rPr>
      <t xml:space="preserve"> Se registrará el nombre y apellido, cargo, firma de la persona responsable de recibir el inventario, así como el lugar y la fecha en que se recibió.</t>
    </r>
  </si>
  <si>
    <t>Fuente: Acuerdo N° 042 de 2002, ARCHIVO GENERAL DE LA NACIÓN</t>
  </si>
  <si>
    <r>
      <rPr>
        <b/>
        <sz val="12"/>
        <color rgb="FF000000"/>
        <rFont val="Times New Roman"/>
        <family val="1"/>
      </rPr>
      <t>3. UNIDAD ADMINISTRATIVA</t>
    </r>
    <r>
      <rPr>
        <sz val="12"/>
        <color rgb="FF000000"/>
        <rFont val="Times New Roman"/>
        <family val="1"/>
      </rPr>
      <t>: Seleccione de la lista despeglable el nombre de la dependencia de mayor jerarquía de la cual dependa la oficina productora.</t>
    </r>
  </si>
  <si>
    <r>
      <rPr>
        <b/>
        <sz val="12"/>
        <color rgb="FF000000"/>
        <rFont val="Times New Roman"/>
        <family val="1"/>
      </rPr>
      <t>4. OFICINA PRODUCTORA:</t>
    </r>
    <r>
      <rPr>
        <sz val="12"/>
        <color rgb="FF000000"/>
        <rFont val="Times New Roman"/>
        <family val="1"/>
      </rPr>
      <t xml:space="preserve"> Seleccione de la lista despeglable el nombre de la unidad administrativa que produce y conserva la documentación tramitada en ejercicio de sus funciones.</t>
    </r>
  </si>
  <si>
    <r>
      <rPr>
        <b/>
        <sz val="12"/>
        <color rgb="FF000000"/>
        <rFont val="Times New Roman"/>
        <family val="1"/>
      </rPr>
      <t xml:space="preserve">5. OBJETO.  </t>
    </r>
    <r>
      <rPr>
        <sz val="12"/>
        <color rgb="FF000000"/>
        <rFont val="Times New Roman"/>
        <family val="1"/>
      </rPr>
      <t>Selecciones de la lista despeglable la finalidad del inventario, que puede ser: Transferencias Primarias, Transferencias Secundarias, Fusión y Supresión de entidades y/o dependencias, Inventarios individuales por vinculación, traslado, desvinculación.</t>
    </r>
  </si>
  <si>
    <r>
      <rPr>
        <b/>
        <sz val="12"/>
        <color rgb="FF000000"/>
        <rFont val="Times New Roman"/>
        <family val="1"/>
      </rPr>
      <t xml:space="preserve">6. REGISTRO DE ENTRADA: </t>
    </r>
    <r>
      <rPr>
        <sz val="12"/>
        <color rgb="FF000000"/>
        <rFont val="Times New Roman"/>
        <family val="1"/>
      </rPr>
      <t>Se diligencia sólo para transferencias primarias y transferencias secundarias. Debe consignarse en las tres primeras casillas los dígitos correspondientes a la fecha de la entrada de la transferencia (año, mes, día). En</t>
    </r>
    <r>
      <rPr>
        <b/>
        <sz val="12"/>
        <color rgb="FF000000"/>
        <rFont val="Times New Roman"/>
        <family val="1"/>
      </rPr>
      <t xml:space="preserve"> No. Transf.</t>
    </r>
    <r>
      <rPr>
        <sz val="12"/>
        <color rgb="FF000000"/>
        <rFont val="Times New Roman"/>
        <family val="1"/>
      </rPr>
      <t xml:space="preserve"> se anotará el número de la transferencia.</t>
    </r>
  </si>
  <si>
    <r>
      <rPr>
        <b/>
        <sz val="12"/>
        <color rgb="FF000000"/>
        <rFont val="Times New Roman"/>
        <family val="1"/>
      </rPr>
      <t xml:space="preserve">7. NÚMERO DE ORDEN: </t>
    </r>
    <r>
      <rPr>
        <sz val="12"/>
        <color rgb="FF000000"/>
        <rFont val="Times New Roman"/>
        <family val="1"/>
      </rPr>
      <t xml:space="preserve">Debe anotarse en forma consecutiva el número correspondiente a cada uno de los asientos descritos, que generalmente corresponde a una unidad de conservación, y está a su vez indican el </t>
    </r>
    <r>
      <rPr>
        <sz val="12"/>
        <color rgb="FFFF0000"/>
        <rFont val="Times New Roman"/>
        <family val="1"/>
      </rPr>
      <t>numero de carpeta</t>
    </r>
    <r>
      <rPr>
        <sz val="12"/>
        <color rgb="FF000000"/>
        <rFont val="Times New Roman"/>
        <family val="1"/>
      </rPr>
      <t>.</t>
    </r>
  </si>
  <si>
    <r>
      <rPr>
        <b/>
        <sz val="12"/>
        <color rgb="FF000000"/>
        <rFont val="Times New Roman"/>
        <family val="1"/>
      </rPr>
      <t xml:space="preserve">8. CÓDIGO: </t>
    </r>
    <r>
      <rPr>
        <sz val="12"/>
        <color rgb="FF000000"/>
        <rFont val="Times New Roman"/>
        <family val="1"/>
      </rPr>
      <t>Ingrese el numero de código a la cual pertenecen las series y subseries tal y como aparecen descritas en la tabla de retención documental, las cuales van de acuerdo a las producción documental de cada dependencia.</t>
    </r>
  </si>
  <si>
    <r>
      <rPr>
        <b/>
        <sz val="12"/>
        <color rgb="FF000000"/>
        <rFont val="Times New Roman"/>
        <family val="1"/>
      </rPr>
      <t>9. NOMBRE DE LAS SERIES, SUBSERIES O ASUNTOS:</t>
    </r>
    <r>
      <rPr>
        <sz val="12"/>
        <color rgb="FF000000"/>
        <rFont val="Times New Roman"/>
        <family val="1"/>
      </rPr>
      <t xml:space="preserve"> Primero se indica con negrilla y mayúscula sostenida el nombre de la serie documental que esta asignado por parte de la dependencia de acuerdo a la Tabla de Retención Documental, si esta tiene subserie se coloca debajo con negrilla y la primera letra de cada nombre en mayúscula, luego damos el nombre a la carpeta de acuerdo a una descripción que permita su fácil ubicación posteriormente. Ejemplo: Serie Documental "</t>
    </r>
    <r>
      <rPr>
        <b/>
        <sz val="12"/>
        <color rgb="FF000000"/>
        <rFont val="Times New Roman"/>
        <family val="1"/>
      </rPr>
      <t>ACTAS</t>
    </r>
    <r>
      <rPr>
        <sz val="12"/>
        <color rgb="FF000000"/>
        <rFont val="Times New Roman"/>
        <family val="1"/>
      </rPr>
      <t>", Subserie Documental "</t>
    </r>
    <r>
      <rPr>
        <b/>
        <sz val="12"/>
        <color rgb="FF000000"/>
        <rFont val="Times New Roman"/>
        <family val="1"/>
      </rPr>
      <t>Actas Consejo Superior de Comercio Exterior</t>
    </r>
    <r>
      <rPr>
        <sz val="12"/>
        <color rgb="FF000000"/>
        <rFont val="Times New Roman"/>
        <family val="1"/>
      </rPr>
      <t>", Asunto "Actas Consejo Superior de Comercio Exterior 2018".</t>
    </r>
  </si>
  <si>
    <r>
      <t xml:space="preserve">10. IDENTIFICACIÓN DE EXPEDIENTE : </t>
    </r>
    <r>
      <rPr>
        <sz val="12"/>
        <color rgb="FF000000"/>
        <rFont val="Times New Roman"/>
        <family val="1"/>
      </rPr>
      <t>Identifique si la carpeta tiene como extensión número de cédula, Nit o Número de proceso para facilitar la búsqueda de la carpeta. Si no contiene omita esta casilla</t>
    </r>
  </si>
  <si>
    <r>
      <rPr>
        <b/>
        <sz val="12"/>
        <color rgb="FF000000"/>
        <rFont val="Times New Roman"/>
        <family val="1"/>
      </rPr>
      <t>11. FECHAS EXTREMAS:</t>
    </r>
    <r>
      <rPr>
        <sz val="12"/>
        <color rgb="FF000000"/>
        <rFont val="Times New Roman"/>
        <family val="1"/>
      </rPr>
      <t xml:space="preserve"> Debe consignarse la fecha inicial y final de cada unidad descrita (asiento). Deben colocarse la fecha en formato año-mes-dia (2021-08-25).</t>
    </r>
  </si>
  <si>
    <r>
      <t xml:space="preserve">12. CAJA: </t>
    </r>
    <r>
      <rPr>
        <sz val="12"/>
        <color rgb="FF000000"/>
        <rFont val="Times New Roman"/>
        <family val="1"/>
      </rPr>
      <t>Se consignará el número de caja a la cual pertenece las unidades de conservación</t>
    </r>
  </si>
  <si>
    <r>
      <rPr>
        <b/>
        <sz val="12"/>
        <color rgb="FF000000"/>
        <rFont val="Times New Roman"/>
        <family val="1"/>
      </rPr>
      <t>13. UNIDAD DE CONSERVACIÓN:</t>
    </r>
    <r>
      <rPr>
        <sz val="12"/>
        <color rgb="FF000000"/>
        <rFont val="Times New Roman"/>
        <family val="1"/>
      </rPr>
      <t xml:space="preserve"> Condición en la que se conservan los documentos. Se selecciona uno de los siguientes numerales: carpeta, correlativo, tomo, volumen, otro.</t>
    </r>
  </si>
  <si>
    <r>
      <t xml:space="preserve">13.1 CARPETA: </t>
    </r>
    <r>
      <rPr>
        <sz val="12"/>
        <color rgb="FF000000"/>
        <rFont val="Times New Roman"/>
        <family val="1"/>
      </rPr>
      <t xml:space="preserve">Se selecciona con una X si esta es la unidad de almacenamiento es carpeta yute o cuatro aletas </t>
    </r>
  </si>
  <si>
    <r>
      <t xml:space="preserve">13.2 CORRELATIVO: </t>
    </r>
    <r>
      <rPr>
        <sz val="12"/>
        <color rgb="FF000000"/>
        <rFont val="Times New Roman"/>
        <family val="1"/>
      </rPr>
      <t>Se indica la cantidad de carpetas que vienen de un mismo expediente. Ejemplo: 1/3, 2/3, 3/3.</t>
    </r>
  </si>
  <si>
    <r>
      <t xml:space="preserve">13.3  TOMO:  </t>
    </r>
    <r>
      <rPr>
        <sz val="12"/>
        <color rgb="FF000000"/>
        <rFont val="Times New Roman"/>
        <family val="1"/>
      </rPr>
      <t>Seleccione con una X si esta es la unidad de almacenamiento (empastado).</t>
    </r>
  </si>
  <si>
    <r>
      <t xml:space="preserve">13.4 VOLUMEN: </t>
    </r>
    <r>
      <rPr>
        <sz val="12"/>
        <color rgb="FF000000"/>
        <rFont val="Times New Roman"/>
        <family val="1"/>
      </rPr>
      <t>Diligencie si los tomos pertenecen a un determinado volumen de producción o edición. Ejemplo: Vol. 1, Vol. 2.</t>
    </r>
  </si>
  <si>
    <r>
      <t xml:space="preserve">13.5 OTRO: </t>
    </r>
    <r>
      <rPr>
        <sz val="12"/>
        <color rgb="FF000000"/>
        <rFont val="Times New Roman"/>
        <family val="1"/>
      </rPr>
      <t>Se selecciona con una X si dado el caso no se identifican con las anteriores casillas (Carpeta o Tomo), y se especifica en la columna "Notas". o  tipos de documentos especiales que se puedan encontrar, como, por ejemplo: (TNC) Textual no convencional, (IC) iconográfico, (CA) cartográfico (FO) fotográfico, (SO) sonoro, (AV) audiovisual, (CD), (USB), (DISCO DURO). cd, dvd, cinta de audio, cinta de video, gráficos, usb, discos duros, entre otros. Adicional a esto en el campo de notas del FUID, se deberá registrar el tamaño y contenido de los documentos especiales así: Tamaño Medio pliego (Documento con dimensiones 70 X 50 cms) Tamaño Pliego (Documento con dimensiones 70 X 100 cms) Tamaño Extra Grande (Documento con dimensiones superiores a 70 X 100) Contenido: Sonora (Información únicamente audible) Visual (Información únicamente visual en movimiento), Audiovisual (Información audible y visual en movimiento), Gráfica (Información únicamente gráfica sin movimiento,incluye las fotografías)</t>
    </r>
  </si>
  <si>
    <r>
      <rPr>
        <b/>
        <sz val="12"/>
        <color rgb="FF000000"/>
        <rFont val="Times New Roman"/>
        <family val="1"/>
      </rPr>
      <t>14. NÚMERO DE FOLIOS:</t>
    </r>
    <r>
      <rPr>
        <sz val="12"/>
        <color rgb="FF000000"/>
        <rFont val="Times New Roman"/>
        <family val="1"/>
      </rPr>
      <t xml:space="preserve"> Indique el número total de folios contenido en cada unidad de conservación descrita. Utlice el guion para diferenciar ejemplo 1-59; 201-289</t>
    </r>
  </si>
  <si>
    <r>
      <rPr>
        <b/>
        <sz val="12"/>
        <color rgb="FF000000"/>
        <rFont val="Times New Roman"/>
        <family val="1"/>
      </rPr>
      <t xml:space="preserve">15. SOPORTE: </t>
    </r>
    <r>
      <rPr>
        <sz val="12"/>
        <color rgb="FF000000"/>
        <rFont val="Times New Roman"/>
        <family val="1"/>
      </rPr>
      <t xml:space="preserve">Describa el soporte de los documentos que pueden ser: </t>
    </r>
    <r>
      <rPr>
        <b/>
        <sz val="12"/>
        <color rgb="FF000000"/>
        <rFont val="Times New Roman"/>
        <family val="1"/>
      </rPr>
      <t>Físico, Digital, Electrónico o Híbrido</t>
    </r>
    <r>
      <rPr>
        <sz val="12"/>
        <color rgb="FF000000"/>
        <rFont val="Times New Roman"/>
        <family val="1"/>
      </rPr>
      <t/>
    </r>
  </si>
  <si>
    <r>
      <t xml:space="preserve">16. UBICACIÓN TOPOGRAFICA : </t>
    </r>
    <r>
      <rPr>
        <sz val="12"/>
        <color rgb="FF000000"/>
        <rFont val="Times New Roman"/>
        <family val="1"/>
      </rPr>
      <t>Identificación convencional que señala la ubicación de una unidad de conservación en el depósito y mobiliario de un archivo.</t>
    </r>
  </si>
  <si>
    <r>
      <t xml:space="preserve">16.1 MODULO: </t>
    </r>
    <r>
      <rPr>
        <sz val="12"/>
        <color rgb="FF000000"/>
        <rFont val="Times New Roman"/>
        <family val="1"/>
      </rPr>
      <t>Indique el número del módulo donde se encuentre ubicado la estantería dentro de su área para Archivo de Gestión, sino lo sabe indique el piso (Ejemplo: "P. 7", si los documentos se encuentran en el piso séptimo) si hay transferencia al Archivo Central GD diligenciará esta casilla.</t>
    </r>
  </si>
  <si>
    <r>
      <t xml:space="preserve">16.3 BANDEJA: </t>
    </r>
    <r>
      <rPr>
        <sz val="12"/>
        <color rgb="FF000000"/>
        <rFont val="Times New Roman"/>
        <family val="1"/>
      </rPr>
      <t>Indique el número de bandeja que pertenece al estante numerando las bandejas de arriba hacia abajo.</t>
    </r>
  </si>
  <si>
    <r>
      <t xml:space="preserve">16.2 ESTANTE: </t>
    </r>
    <r>
      <rPr>
        <sz val="12"/>
        <color rgb="FF000000"/>
        <rFont val="Times New Roman"/>
        <family val="1"/>
      </rPr>
      <t>Indique el número de estante que se encuentra en el módulo asignado por la dependencia (Recuerde que este esta numerado de izquierda a derecha).</t>
    </r>
  </si>
  <si>
    <r>
      <t xml:space="preserve">17. FRECUENCIA DE CONSULTA: </t>
    </r>
    <r>
      <rPr>
        <sz val="12"/>
        <color rgb="FF000000"/>
        <rFont val="Times New Roman"/>
        <family val="1"/>
      </rPr>
      <t>Se debe consignar si la documentación registra un índice de consulta alto, medio, bajo o ninguno.</t>
    </r>
  </si>
  <si>
    <t>INSTRUCTIVO FORMATO ÚNICO DE INVENTARIO DOCUMENTAL</t>
  </si>
  <si>
    <t>Para tener en cuenta a la hora de realizar el inventario documental, utilice siempre la tabla de retención documental de su área, organice la documentación de acuerdo a las normas archivísticas (Clasificación, Ordenación y Descripción), de una manera eficiente, registre los nombres de las series y subseries como aparecen en la tabla de retención, y nombre las carpetas de acuerdo a la relación con las serie que se identifican. La impresión viene predeterminada en tamaño Folio u Oficio.</t>
  </si>
  <si>
    <t>Versión:07 
Código: GD-FM-19
Vigente: 26/03/2021</t>
  </si>
  <si>
    <t>FUID
FORMATO ÚNICO DE INVENTARIO DOCUMENTAL</t>
  </si>
  <si>
    <r>
      <t xml:space="preserve">18. INDICE DE INFORMACIÓN: </t>
    </r>
    <r>
      <rPr>
        <sz val="12"/>
        <color rgb="FF000000"/>
        <rFont val="Times New Roman"/>
        <family val="1"/>
      </rPr>
      <t>Consigne si la información que contiene el expediente es Pública, Pública Reservada o Pública Clasificada Consulte con su jefe de area o con el indice de informacion clasificada y reservada del MINCIT. Doble Click sobre la imagen</t>
    </r>
  </si>
  <si>
    <t>X</t>
  </si>
  <si>
    <t>Fisico</t>
  </si>
  <si>
    <t>índice</t>
  </si>
  <si>
    <t>1-200</t>
  </si>
  <si>
    <t>1-170</t>
  </si>
  <si>
    <r>
      <t xml:space="preserve">Elaborado por: </t>
    </r>
    <r>
      <rPr>
        <b/>
        <sz val="10"/>
        <rFont val="Arial Narrow"/>
        <family val="2"/>
      </rPr>
      <t>Contratistas 4-72</t>
    </r>
  </si>
  <si>
    <r>
      <t xml:space="preserve">Entregado por: </t>
    </r>
    <r>
      <rPr>
        <b/>
        <sz val="10"/>
        <rFont val="Arial Narrow"/>
        <family val="2"/>
      </rPr>
      <t>Contratistas 4-72</t>
    </r>
  </si>
  <si>
    <r>
      <t xml:space="preserve">Cargo: </t>
    </r>
    <r>
      <rPr>
        <b/>
        <sz val="10"/>
        <rFont val="Arial Narrow"/>
        <family val="2"/>
      </rPr>
      <t xml:space="preserve">Asistentes de Correspondencia </t>
    </r>
  </si>
  <si>
    <t>1-174</t>
  </si>
  <si>
    <t>Baja</t>
  </si>
  <si>
    <t>1-201</t>
  </si>
  <si>
    <t>1-147</t>
  </si>
  <si>
    <t>1-192</t>
  </si>
  <si>
    <t>1-165</t>
  </si>
  <si>
    <t>1-219</t>
  </si>
  <si>
    <t>1-176</t>
  </si>
  <si>
    <t>1-198</t>
  </si>
  <si>
    <t>1-212</t>
  </si>
  <si>
    <t>1-107</t>
  </si>
  <si>
    <t>1-202</t>
  </si>
  <si>
    <t>1-207</t>
  </si>
  <si>
    <t>1-199</t>
  </si>
  <si>
    <t>1-179</t>
  </si>
  <si>
    <t>1-197</t>
  </si>
  <si>
    <t>1-153</t>
  </si>
  <si>
    <t>1-216</t>
  </si>
  <si>
    <t>1-206</t>
  </si>
  <si>
    <t>1-106</t>
  </si>
  <si>
    <t>1-210</t>
  </si>
  <si>
    <t>1-78</t>
  </si>
  <si>
    <t xml:space="preserve">COMUNICACIONES OFICIALES </t>
  </si>
  <si>
    <t>1-81</t>
  </si>
  <si>
    <t>1-83</t>
  </si>
  <si>
    <t>201-400</t>
  </si>
  <si>
    <t>401-585</t>
  </si>
  <si>
    <t>1/3</t>
  </si>
  <si>
    <t>2/3</t>
  </si>
  <si>
    <t>3/3</t>
  </si>
  <si>
    <t>1-108</t>
  </si>
  <si>
    <t>1-99</t>
  </si>
  <si>
    <t>1-73</t>
  </si>
  <si>
    <t>1-65</t>
  </si>
  <si>
    <t>1-138</t>
  </si>
  <si>
    <t>1-60</t>
  </si>
  <si>
    <t>217-270</t>
  </si>
  <si>
    <t>175-337</t>
  </si>
  <si>
    <t>1/2</t>
  </si>
  <si>
    <t>2/2</t>
  </si>
  <si>
    <t>213-284</t>
  </si>
  <si>
    <t>1-259</t>
  </si>
  <si>
    <t>1-32</t>
  </si>
  <si>
    <t>1-21</t>
  </si>
  <si>
    <t>1-244</t>
  </si>
  <si>
    <t>1-110</t>
  </si>
  <si>
    <t>207-400</t>
  </si>
  <si>
    <t>401-605</t>
  </si>
  <si>
    <t>606-797</t>
  </si>
  <si>
    <t>1/4</t>
  </si>
  <si>
    <t>2/4</t>
  </si>
  <si>
    <t>3/4</t>
  </si>
  <si>
    <t>4/4</t>
  </si>
  <si>
    <t>1-166</t>
  </si>
  <si>
    <t>1-180</t>
  </si>
  <si>
    <t>181-360</t>
  </si>
  <si>
    <t>1-236</t>
  </si>
  <si>
    <t>198-291</t>
  </si>
  <si>
    <t>1-134</t>
  </si>
  <si>
    <t>202-335</t>
  </si>
  <si>
    <t>201-392</t>
  </si>
  <si>
    <t>1-251</t>
  </si>
  <si>
    <t>202-400</t>
  </si>
  <si>
    <t>401-594</t>
  </si>
  <si>
    <t>1-56</t>
  </si>
  <si>
    <t>199-260</t>
  </si>
  <si>
    <t>1-33</t>
  </si>
  <si>
    <t>1-116</t>
  </si>
  <si>
    <t>1-23</t>
  </si>
  <si>
    <t>1-249</t>
  </si>
  <si>
    <t xml:space="preserve">Comunicaciones Oficiales Año 2004 - Grupo Programa Especiales </t>
  </si>
  <si>
    <t>1-45</t>
  </si>
  <si>
    <t>1-36</t>
  </si>
  <si>
    <t xml:space="preserve">Comunicaciones Oficiales - Planes de Mejoramientos </t>
  </si>
  <si>
    <t>1-35</t>
  </si>
  <si>
    <t xml:space="preserve">Comunicaciones Oficiales - Dirección Mipymes </t>
  </si>
  <si>
    <t>181-335</t>
  </si>
  <si>
    <t xml:space="preserve">Comunicaciones Oficiales - Oficina de Control Interno </t>
  </si>
  <si>
    <t>Comunicaciones Oficiales Año 2004 - Secretaria General</t>
  </si>
  <si>
    <t>1-92</t>
  </si>
  <si>
    <t>Comunicaciones Oficiales Año 2004 - Supervisión de Contratos CDTS</t>
  </si>
  <si>
    <t>Comunicaciones Oficiales Año 2004 - Dirección General de Turismo</t>
  </si>
  <si>
    <t>Comunicaciones Oficiales Año 2004 - Comité de Conciliación</t>
  </si>
  <si>
    <t>Comunicaciones Oficiales Año 2004 - Oficina de Planeación Sectorial</t>
  </si>
  <si>
    <t>1-118</t>
  </si>
  <si>
    <t xml:space="preserve">Comunicaciones Oficiales Año 2004 - Dirección de Relaciones Comerciales </t>
  </si>
  <si>
    <t>1-76</t>
  </si>
  <si>
    <t xml:space="preserve">Comunicaciones Oficiales Año 2004 - Dirección de Regulación </t>
  </si>
  <si>
    <t>1-238</t>
  </si>
  <si>
    <t xml:space="preserve">Comunicaciones Enviadas y Recibidas </t>
  </si>
  <si>
    <t xml:space="preserve">Comunicaciones Oficiales Año 2004 -Proyectos Decretos </t>
  </si>
  <si>
    <t xml:space="preserve">Comunicaciones Oficiales Año 2004 - Oficina Sistema de Información </t>
  </si>
  <si>
    <t>Comunicaciones Oficiales Año 2000 - Decretos</t>
  </si>
  <si>
    <t>Comunicaciones Oficiales Año 2002 - Oficios Despachados</t>
  </si>
  <si>
    <t>Comunicaciones Oficiales Año 2003 - Oficina Sistemas de Información</t>
  </si>
  <si>
    <t>Comunicaciones Oficiales Año 2003 - Dirección de Regulación</t>
  </si>
  <si>
    <t>Comunicaciones Oficiales Año 2003 - Dirección Territorial Zona Norte</t>
  </si>
  <si>
    <t>Comunicaciones Oficiales Año 2003 - Dirección Promoción y Cultura Empresarial</t>
  </si>
  <si>
    <t>Comunicaciones Oficiales Año 2003 - Subdirección de Diseño Operativo</t>
  </si>
  <si>
    <t>Comunicaciones Oficiales Año 2003 - Despacho de Ministro</t>
  </si>
  <si>
    <t>Comunicaciones Oficiales Año 2003 - Correspondencia Recibida</t>
  </si>
  <si>
    <t>Comunicaciones Oficiales Año 2003 - Secretaria General</t>
  </si>
  <si>
    <t>Comunicaciones Oficiales Año 2003 - Dirección Territorial de Antioquia</t>
  </si>
  <si>
    <t>1-121</t>
  </si>
  <si>
    <t>Comunicaciones Oficiales - Secretaria General</t>
  </si>
  <si>
    <t>1-224</t>
  </si>
  <si>
    <t>1-204</t>
  </si>
  <si>
    <t>1-185</t>
  </si>
  <si>
    <t>1-220</t>
  </si>
  <si>
    <t>1</t>
  </si>
  <si>
    <t>1-230</t>
  </si>
  <si>
    <t>1-231</t>
  </si>
  <si>
    <t>1-203</t>
  </si>
  <si>
    <t>1-148</t>
  </si>
  <si>
    <t>Comunicaciones Oficiales - Derechos de Petición</t>
  </si>
  <si>
    <t>Comunicaciones Oficiales - Fondo Nacional de Garantías</t>
  </si>
  <si>
    <t>Comunicaciones Oficiales - Conceptos Vice Ministro de Comercio Exterior</t>
  </si>
  <si>
    <t>1-194</t>
  </si>
  <si>
    <t>Comunicaciones Oficiales - Conceptos Despacho Ministro</t>
  </si>
  <si>
    <t>200-426</t>
  </si>
  <si>
    <t>Comunicaciones Oficiales Año 2003 - Conceptos Vice Ministro de Comercio Exterior</t>
  </si>
  <si>
    <t>201-337</t>
  </si>
  <si>
    <t>Comunicaciones Oficiales - Subdirección de Instrumentos de Promoción</t>
  </si>
  <si>
    <t>1-217</t>
  </si>
  <si>
    <t>218-364</t>
  </si>
  <si>
    <t>365-577</t>
  </si>
  <si>
    <t>201-391</t>
  </si>
  <si>
    <t>392-600</t>
  </si>
  <si>
    <t>1-233</t>
  </si>
  <si>
    <t>202-321</t>
  </si>
  <si>
    <t>Comunicaciones Oficiales - Dirección de Productividad y Competitividad</t>
  </si>
  <si>
    <t>1-241</t>
  </si>
  <si>
    <t>1/11</t>
  </si>
  <si>
    <t>2/11</t>
  </si>
  <si>
    <t>3/11</t>
  </si>
  <si>
    <t>4/11</t>
  </si>
  <si>
    <t>5/11</t>
  </si>
  <si>
    <t>6/11</t>
  </si>
  <si>
    <t>7/11</t>
  </si>
  <si>
    <t>8/11</t>
  </si>
  <si>
    <t>9/11</t>
  </si>
  <si>
    <t>10/11</t>
  </si>
  <si>
    <t>11/11</t>
  </si>
  <si>
    <t>204-399</t>
  </si>
  <si>
    <t>400-599</t>
  </si>
  <si>
    <t>600-800</t>
  </si>
  <si>
    <t>801-993</t>
  </si>
  <si>
    <t>994-1199</t>
  </si>
  <si>
    <t>1200-1394</t>
  </si>
  <si>
    <t>1396-1614</t>
  </si>
  <si>
    <t>1615-1816</t>
  </si>
  <si>
    <t>1817-2025</t>
  </si>
  <si>
    <t>2026-2226</t>
  </si>
  <si>
    <t>Comunicaciones Oficiales - Dirección General de Turismo</t>
  </si>
  <si>
    <t>Comunicaciones Oficiales - Fiducoldex</t>
  </si>
  <si>
    <t>201-253</t>
  </si>
  <si>
    <t>Comunicaciones Oficiales - Dirección de Turismo</t>
  </si>
  <si>
    <t>208-401</t>
  </si>
  <si>
    <t>402-607</t>
  </si>
  <si>
    <t>1-235</t>
  </si>
  <si>
    <t>Comunicaciones Oficiales - Varios</t>
  </si>
  <si>
    <t>1-237</t>
  </si>
  <si>
    <t>1-218</t>
  </si>
  <si>
    <t>200-357</t>
  </si>
  <si>
    <t>1-193</t>
  </si>
  <si>
    <t>194-322</t>
  </si>
  <si>
    <t>1-196</t>
  </si>
  <si>
    <t>1-125</t>
  </si>
  <si>
    <t>Comunicaciones Oficiales - Zona Territorial Norte</t>
  </si>
  <si>
    <t>1-49</t>
  </si>
  <si>
    <t>Comunicaciones Oficiales - Varios Oficiales</t>
  </si>
  <si>
    <t>1-279</t>
  </si>
  <si>
    <t>Comunicaciones Oficiales - Plan de Acción</t>
  </si>
  <si>
    <t>Comunicaciones Oficiales - Oficina Administrativa</t>
  </si>
  <si>
    <t>1-188</t>
  </si>
  <si>
    <t>1-149</t>
  </si>
  <si>
    <t>1-144</t>
  </si>
  <si>
    <t>1-293</t>
  </si>
  <si>
    <t>200-361</t>
  </si>
  <si>
    <t>Comunicaciones Oficiales - Dirección de Regulación</t>
  </si>
  <si>
    <t>1-136</t>
  </si>
  <si>
    <t>137-336</t>
  </si>
  <si>
    <t>Comunicaciones Oficiales - Dirección de Inversión Extranjera</t>
  </si>
  <si>
    <t>1-111</t>
  </si>
  <si>
    <t>1-128</t>
  </si>
  <si>
    <t>Comunicaciones Oficiales - Sistemas Pleitos de la Nación</t>
  </si>
  <si>
    <t>1-26</t>
  </si>
  <si>
    <t>1-16</t>
  </si>
  <si>
    <t>Comunicaciones Oficiales - Proyecto Modificación y Estructura Ministerio</t>
  </si>
  <si>
    <t>1-30</t>
  </si>
  <si>
    <t>1-290</t>
  </si>
  <si>
    <t>Comunicaciones Oficiales - Proyectos Decretos y Leyes</t>
  </si>
  <si>
    <t>201-314</t>
  </si>
  <si>
    <t>Comunicaciones Oficiales - Coordinación Administrativa</t>
  </si>
  <si>
    <t>1-140</t>
  </si>
  <si>
    <t>141-334</t>
  </si>
  <si>
    <t>335-515</t>
  </si>
  <si>
    <t>515-714</t>
  </si>
  <si>
    <t>1-103</t>
  </si>
  <si>
    <t>178-257</t>
  </si>
  <si>
    <t>1-239</t>
  </si>
  <si>
    <t>1-97</t>
  </si>
  <si>
    <t>1-130</t>
  </si>
  <si>
    <t>Comunicaciones Oficiales Año 2003 - Área Financiera</t>
  </si>
  <si>
    <t>Comunicaciones Oficiales Año 2003 - Dirección de Productividad y Competitividad</t>
  </si>
  <si>
    <t>Comunicaciones Oficiales Año 2003 - Contraloría General de la Nación</t>
  </si>
  <si>
    <t>Comunicaciones Oficiales Año 2003 - Oficina de Estudios Económicos</t>
  </si>
  <si>
    <t>Comunicaciones Oficiales Año 2003 - Confirmación de Envíos</t>
  </si>
  <si>
    <t>Comunicaciones Oficiales Año 2003 - Dirección Mipymes</t>
  </si>
  <si>
    <t>Comunicaciones Oficiales Año 2004 - Área de Recursos Humanos</t>
  </si>
  <si>
    <t xml:space="preserve">Comunicaciones Oficiales Año 2004 - Coordinadora Administrativa </t>
  </si>
  <si>
    <t xml:space="preserve">Comunicaciones Oficiales Año 2004 - Fiduciaria la previsora </t>
  </si>
  <si>
    <t>Comunicaciones Oficiales Año 2004 - Dirección de Promoción y Cultura Empresarial</t>
  </si>
  <si>
    <t>Comunicaciones Oficiales - Grupo de Apoyo Jurídico</t>
  </si>
  <si>
    <t xml:space="preserve">Comunicaciones Oficiales - Comité de Evaluación Exportación Importación </t>
  </si>
  <si>
    <t>Comunicaciones Oficiales - Secretaria Técnica Comité Triple A</t>
  </si>
  <si>
    <t>Comunicaciones Oficiales - Confirmación de Envíos</t>
  </si>
  <si>
    <t>Comunicaciones Oficiales - Contraloría General de la Republica</t>
  </si>
  <si>
    <t xml:space="preserve">Comunicaciones Oficiales - Área Financiera </t>
  </si>
  <si>
    <t>Comunicaciones Oficiales - Área Administrativa</t>
  </si>
  <si>
    <t xml:space="preserve">Comunicaciones Oficiales - Mipymes </t>
  </si>
  <si>
    <t>Comunicaciones Oficiales - Secretaria Técnica Contable</t>
  </si>
  <si>
    <t>Comunicaciones Oficiales - Subdirección de Instrumentos Públicos</t>
  </si>
  <si>
    <t xml:space="preserve">Comunicaciones Oficiales - Área de Recursos Humanos </t>
  </si>
  <si>
    <t xml:space="preserve">Comunicaciones Oficiales - Comité de Exportación Importación </t>
  </si>
  <si>
    <r>
      <t xml:space="preserve">Cargo: </t>
    </r>
    <r>
      <rPr>
        <b/>
        <sz val="10"/>
        <rFont val="Arial Narrow"/>
        <family val="2"/>
      </rPr>
      <t xml:space="preserve">Coordinadora Grupo Gestión Documental </t>
    </r>
  </si>
  <si>
    <r>
      <t xml:space="preserve">Lugar y fecha: </t>
    </r>
    <r>
      <rPr>
        <b/>
        <sz val="10"/>
        <rFont val="Arial Narrow"/>
        <family val="2"/>
      </rPr>
      <t>Bogotá D.C. Mayo 26  2025</t>
    </r>
  </si>
  <si>
    <r>
      <t>Lugar y fecha:</t>
    </r>
    <r>
      <rPr>
        <b/>
        <sz val="10"/>
        <rFont val="Arial Narrow"/>
        <family val="2"/>
      </rPr>
      <t>Bogotá D.C. Mayo 26  2025</t>
    </r>
  </si>
  <si>
    <t>Físico</t>
  </si>
  <si>
    <r>
      <t xml:space="preserve">Recibido por: </t>
    </r>
    <r>
      <rPr>
        <b/>
        <sz val="10"/>
        <rFont val="Arial Narrow"/>
        <family val="2"/>
      </rPr>
      <t>Ana Lucia Méndez León</t>
    </r>
  </si>
  <si>
    <r>
      <t xml:space="preserve">Nombre: </t>
    </r>
    <r>
      <rPr>
        <b/>
        <sz val="10"/>
        <rFont val="Arial Narrow"/>
        <family val="2"/>
      </rPr>
      <t>Ana Lucia Méndez León</t>
    </r>
  </si>
  <si>
    <r>
      <t>Lugar y Fecha</t>
    </r>
    <r>
      <rPr>
        <b/>
        <sz val="10"/>
        <rFont val="Arial Narrow"/>
        <family val="2"/>
      </rPr>
      <t>: Bogotá D.C. Mayo 26  2025</t>
    </r>
  </si>
  <si>
    <r>
      <t>Lugar y fecha:</t>
    </r>
    <r>
      <rPr>
        <b/>
        <sz val="10"/>
        <rFont val="Arial Narrow"/>
        <family val="2"/>
      </rPr>
      <t xml:space="preserve">  Bogotá D.C. Mayo 26  2025</t>
    </r>
  </si>
  <si>
    <t xml:space="preserve">Comunicaciones Oficiales - Ooficina Control Interno Mincomercio </t>
  </si>
  <si>
    <t>201-349</t>
  </si>
  <si>
    <t>140-02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</si>
</sst>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yyyy\-mm\-dd;@"/>
    <numFmt numFmtId="166" formatCode="dd"/>
    <numFmt numFmtId="167" formatCode="mm"/>
    <numFmt numFmtId="168" formatCode="yyyy"/>
    <numFmt numFmtId="169" formatCode="0000"/>
  </numFmts>
  <fonts count="47" x14ac:knownFonts="1">
    <font>
      <sz val="11"/>
      <color theme="1"/>
      <name val="Calibri"/>
      <family val="2"/>
      <scheme val="minor"/>
    </font>
    <font>
      <sz val="10"/>
      <name val="Arial"/>
      <family val="2"/>
    </font>
    <font>
      <b/>
      <sz val="10"/>
      <name val="Arial Narrow"/>
      <family val="2"/>
    </font>
    <font>
      <sz val="10"/>
      <name val="Arial Narrow"/>
      <family val="2"/>
    </font>
    <font>
      <b/>
      <i/>
      <sz val="14"/>
      <name val="Arial Narrow"/>
      <family val="2"/>
    </font>
    <font>
      <b/>
      <sz val="12"/>
      <name val="Arial Narrow"/>
      <family val="2"/>
    </font>
    <font>
      <b/>
      <sz val="11"/>
      <name val="Arial Narrow"/>
      <family val="2"/>
    </font>
    <font>
      <b/>
      <sz val="8"/>
      <name val="Arial Narrow"/>
      <family val="2"/>
    </font>
    <font>
      <sz val="12"/>
      <name val="Arial Narrow"/>
      <family val="2"/>
    </font>
    <font>
      <sz val="8"/>
      <name val="Arial Narrow"/>
      <family val="2"/>
    </font>
    <font>
      <sz val="11"/>
      <name val="Arial Narrow"/>
      <family val="2"/>
    </font>
    <font>
      <b/>
      <sz val="7"/>
      <name val="Arial Narrow"/>
      <family val="2"/>
    </font>
    <font>
      <b/>
      <sz val="11"/>
      <color theme="0"/>
      <name val="Calibri"/>
      <family val="2"/>
      <scheme val="minor"/>
    </font>
    <font>
      <sz val="11"/>
      <color theme="1"/>
      <name val="Arial Narrow"/>
      <family val="2"/>
    </font>
    <font>
      <sz val="10"/>
      <color theme="1"/>
      <name val="Arial Narrow"/>
      <family val="2"/>
    </font>
    <font>
      <b/>
      <sz val="16"/>
      <color theme="1"/>
      <name val="Arial Narrow"/>
      <family val="2"/>
    </font>
    <font>
      <sz val="12"/>
      <color theme="1"/>
      <name val="Arial Narrow"/>
      <family val="2"/>
    </font>
    <font>
      <b/>
      <sz val="11"/>
      <color theme="1"/>
      <name val="Arial Narrow"/>
      <family val="2"/>
    </font>
    <font>
      <b/>
      <sz val="12"/>
      <color theme="1"/>
      <name val="Arial Narrow"/>
      <family val="2"/>
    </font>
    <font>
      <b/>
      <sz val="22"/>
      <color theme="1"/>
      <name val="Arial Narrow"/>
      <family val="2"/>
    </font>
    <font>
      <b/>
      <sz val="55"/>
      <color theme="1"/>
      <name val="Arial Narrow"/>
      <family val="2"/>
    </font>
    <font>
      <b/>
      <sz val="18"/>
      <color theme="1"/>
      <name val="Arial Narrow"/>
      <family val="2"/>
    </font>
    <font>
      <b/>
      <sz val="20"/>
      <color theme="1"/>
      <name val="Arial Narrow"/>
      <family val="2"/>
    </font>
    <font>
      <b/>
      <sz val="13"/>
      <color theme="1"/>
      <name val="Arial Narrow"/>
      <family val="2"/>
    </font>
    <font>
      <sz val="11"/>
      <color theme="0"/>
      <name val="Arial Narrow"/>
      <family val="2"/>
    </font>
    <font>
      <b/>
      <sz val="16"/>
      <name val="Arial Narrow"/>
      <family val="2"/>
    </font>
    <font>
      <sz val="10"/>
      <color theme="0"/>
      <name val="Arial Narrow"/>
      <family val="2"/>
    </font>
    <font>
      <sz val="8"/>
      <color theme="1"/>
      <name val="Arial Narrow"/>
      <family val="2"/>
    </font>
    <font>
      <b/>
      <sz val="10"/>
      <color theme="1"/>
      <name val="Arial Narrow"/>
      <family val="2"/>
    </font>
    <font>
      <b/>
      <sz val="14"/>
      <color theme="1"/>
      <name val="Arial Narrow"/>
      <family val="2"/>
    </font>
    <font>
      <b/>
      <sz val="14"/>
      <color theme="0"/>
      <name val="Arial Narrow"/>
      <family val="2"/>
    </font>
    <font>
      <b/>
      <sz val="9"/>
      <color theme="1"/>
      <name val="Arial Narrow"/>
      <family val="2"/>
    </font>
    <font>
      <b/>
      <sz val="28"/>
      <color theme="1"/>
      <name val="Arial Narrow"/>
      <family val="2"/>
    </font>
    <font>
      <b/>
      <sz val="24"/>
      <color theme="1"/>
      <name val="Arial Narrow"/>
      <family val="2"/>
    </font>
    <font>
      <b/>
      <sz val="8"/>
      <color theme="1"/>
      <name val="Arial Narrow"/>
      <family val="2"/>
    </font>
    <font>
      <b/>
      <sz val="36"/>
      <color theme="1"/>
      <name val="Arial Narrow"/>
      <family val="2"/>
    </font>
    <font>
      <sz val="13"/>
      <color theme="1"/>
      <name val="Arial Narrow"/>
      <family val="2"/>
    </font>
    <font>
      <b/>
      <sz val="12"/>
      <color rgb="FF000000"/>
      <name val="Times New Roman"/>
      <family val="1"/>
    </font>
    <font>
      <sz val="12"/>
      <color rgb="FF000000"/>
      <name val="Times New Roman"/>
      <family val="1"/>
    </font>
    <font>
      <b/>
      <sz val="8"/>
      <name val="Arial"/>
      <family val="2"/>
    </font>
    <font>
      <sz val="12"/>
      <color rgb="FFFF0000"/>
      <name val="Times New Roman"/>
      <family val="1"/>
    </font>
    <font>
      <b/>
      <sz val="12"/>
      <color rgb="FFC00000"/>
      <name val="Times New Roman"/>
      <family val="1"/>
    </font>
    <font>
      <b/>
      <sz val="16"/>
      <color rgb="FF000000"/>
      <name val="Times New Roman"/>
      <family val="1"/>
    </font>
    <font>
      <b/>
      <sz val="20"/>
      <color rgb="FF000000"/>
      <name val="Times New Roman"/>
      <family val="1"/>
    </font>
    <font>
      <b/>
      <sz val="9"/>
      <name val="Arial Narrow"/>
      <family val="2"/>
    </font>
    <font>
      <u/>
      <sz val="11"/>
      <color theme="10"/>
      <name val="Calibri"/>
      <family val="2"/>
      <scheme val="minor"/>
    </font>
    <font>
      <sz val="11"/>
      <name val="Arial Narrow"/>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bgColor theme="4"/>
      </patternFill>
    </fill>
    <fill>
      <patternFill patternType="solid">
        <fgColor rgb="FFFFFF00"/>
        <bgColor indexed="64"/>
      </patternFill>
    </fill>
    <fill>
      <patternFill patternType="solid">
        <fgColor theme="4" tint="0.59999389629810485"/>
        <bgColor indexed="64"/>
      </patternFill>
    </fill>
  </fills>
  <borders count="72">
    <border>
      <left/>
      <right/>
      <top/>
      <bottom/>
      <diagonal/>
    </border>
    <border>
      <left style="dashed">
        <color indexed="64"/>
      </left>
      <right/>
      <top/>
      <bottom/>
      <diagonal/>
    </border>
    <border>
      <left/>
      <right style="dashed">
        <color auto="1"/>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dashed">
        <color indexed="64"/>
      </top>
      <bottom/>
      <diagonal/>
    </border>
    <border>
      <left style="dashed">
        <color indexed="64"/>
      </left>
      <right/>
      <top style="dashed">
        <color indexed="64"/>
      </top>
      <bottom/>
      <diagonal/>
    </border>
    <border>
      <left/>
      <right style="dashed">
        <color auto="1"/>
      </right>
      <top style="dashed">
        <color indexed="64"/>
      </top>
      <bottom/>
      <diagonal/>
    </border>
    <border>
      <left/>
      <right/>
      <top/>
      <bottom style="dashed">
        <color auto="1"/>
      </bottom>
      <diagonal/>
    </border>
    <border>
      <left style="dashed">
        <color indexed="64"/>
      </left>
      <right/>
      <top/>
      <bottom style="dashed">
        <color auto="1"/>
      </bottom>
      <diagonal/>
    </border>
    <border>
      <left/>
      <right style="dashed">
        <color auto="1"/>
      </right>
      <top/>
      <bottom style="dashed">
        <color auto="1"/>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45" fillId="0" borderId="0" applyNumberFormat="0" applyFill="0" applyBorder="0" applyAlignment="0" applyProtection="0"/>
  </cellStyleXfs>
  <cellXfs count="332">
    <xf numFmtId="0" fontId="0" fillId="0" borderId="0" xfId="0"/>
    <xf numFmtId="0" fontId="10" fillId="0" borderId="7" xfId="0" applyFont="1" applyBorder="1" applyAlignment="1" applyProtection="1">
      <alignment horizontal="center" vertical="center" wrapText="1"/>
      <protection locked="0"/>
    </xf>
    <xf numFmtId="164" fontId="10" fillId="0" borderId="7" xfId="0" applyNumberFormat="1" applyFont="1" applyBorder="1" applyAlignment="1" applyProtection="1">
      <alignment horizontal="center" vertical="center" wrapText="1"/>
      <protection locked="0"/>
    </xf>
    <xf numFmtId="49" fontId="10" fillId="0" borderId="7" xfId="0" applyNumberFormat="1"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0" fillId="0" borderId="0" xfId="0" applyAlignment="1">
      <alignment horizontal="right"/>
    </xf>
    <xf numFmtId="0" fontId="12" fillId="4" borderId="39" xfId="0" applyFont="1" applyFill="1" applyBorder="1"/>
    <xf numFmtId="0" fontId="12" fillId="4" borderId="40" xfId="0" applyFont="1" applyFill="1" applyBorder="1"/>
    <xf numFmtId="49" fontId="0" fillId="0" borderId="0" xfId="0" applyNumberFormat="1" applyAlignment="1">
      <alignment horizontal="right"/>
    </xf>
    <xf numFmtId="49" fontId="0" fillId="0" borderId="0" xfId="0" applyNumberFormat="1"/>
    <xf numFmtId="0" fontId="9" fillId="0" borderId="0" xfId="0" applyFont="1"/>
    <xf numFmtId="0" fontId="3" fillId="0" borderId="0" xfId="0" applyFont="1"/>
    <xf numFmtId="164" fontId="8" fillId="0" borderId="7" xfId="0" applyNumberFormat="1" applyFont="1" applyBorder="1" applyAlignment="1" applyProtection="1">
      <alignment horizontal="center" vertical="center"/>
      <protection locked="0"/>
    </xf>
    <xf numFmtId="165" fontId="10" fillId="0" borderId="3" xfId="0" applyNumberFormat="1"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10" fillId="0" borderId="7" xfId="0" applyFont="1" applyBorder="1" applyAlignment="1" applyProtection="1">
      <alignment horizontal="left" vertical="center" wrapText="1"/>
      <protection locked="0"/>
    </xf>
    <xf numFmtId="0" fontId="3" fillId="0" borderId="0" xfId="0" applyFont="1" applyAlignment="1">
      <alignment vertical="center"/>
    </xf>
    <xf numFmtId="49" fontId="3"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2" fillId="0" borderId="3" xfId="0" applyFont="1" applyBorder="1" applyAlignment="1">
      <alignment horizontal="center" vertical="center" wrapText="1"/>
    </xf>
    <xf numFmtId="165" fontId="7" fillId="0" borderId="19" xfId="0" applyNumberFormat="1" applyFont="1" applyBorder="1" applyAlignment="1">
      <alignment horizontal="center" vertical="center" wrapText="1"/>
    </xf>
    <xf numFmtId="165" fontId="7" fillId="0" borderId="22" xfId="0" applyNumberFormat="1" applyFont="1" applyBorder="1" applyAlignment="1">
      <alignment horizontal="center" vertical="center" wrapText="1"/>
    </xf>
    <xf numFmtId="0" fontId="11" fillId="0" borderId="19" xfId="0" applyFont="1" applyBorder="1" applyAlignment="1">
      <alignment horizontal="center" vertical="center" wrapText="1"/>
    </xf>
    <xf numFmtId="49" fontId="11" fillId="0" borderId="20"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0" fillId="0" borderId="0" xfId="0" applyAlignment="1">
      <alignment horizontal="left"/>
    </xf>
    <xf numFmtId="0" fontId="0" fillId="5" borderId="0" xfId="0" applyFill="1"/>
    <xf numFmtId="0" fontId="21" fillId="0" borderId="3" xfId="0" applyFont="1" applyBorder="1" applyAlignment="1" applyProtection="1">
      <alignment horizontal="center" vertical="center"/>
      <protection locked="0"/>
    </xf>
    <xf numFmtId="0" fontId="13" fillId="0" borderId="3" xfId="0" applyFont="1" applyBorder="1" applyAlignment="1">
      <alignment horizontal="center" vertical="center"/>
    </xf>
    <xf numFmtId="0" fontId="24" fillId="0" borderId="0" xfId="0" applyFont="1"/>
    <xf numFmtId="0" fontId="0" fillId="0" borderId="62" xfId="0" applyBorder="1"/>
    <xf numFmtId="0" fontId="0" fillId="6" borderId="3" xfId="0" applyFill="1" applyBorder="1"/>
    <xf numFmtId="0" fontId="26" fillId="0" borderId="12" xfId="0" applyFont="1" applyBorder="1" applyAlignment="1">
      <alignment vertical="center"/>
    </xf>
    <xf numFmtId="14" fontId="13" fillId="0" borderId="3" xfId="0" applyNumberFormat="1" applyFont="1" applyBorder="1" applyAlignment="1">
      <alignment horizontal="center" vertical="center"/>
    </xf>
    <xf numFmtId="0" fontId="0" fillId="0" borderId="0" xfId="0" applyAlignment="1">
      <alignment horizontal="right" vertical="center"/>
    </xf>
    <xf numFmtId="0" fontId="13" fillId="0" borderId="0" xfId="0" applyFont="1"/>
    <xf numFmtId="0" fontId="13" fillId="0" borderId="48" xfId="0" applyFont="1" applyBorder="1"/>
    <xf numFmtId="0" fontId="13" fillId="0" borderId="56" xfId="0" applyFont="1" applyBorder="1"/>
    <xf numFmtId="0" fontId="13" fillId="0" borderId="48" xfId="0" applyFont="1" applyBorder="1" applyAlignment="1">
      <alignment horizontal="center" vertical="center"/>
    </xf>
    <xf numFmtId="0" fontId="13" fillId="0" borderId="48" xfId="0" applyFont="1" applyBorder="1" applyAlignment="1">
      <alignment horizontal="left" vertical="top"/>
    </xf>
    <xf numFmtId="0" fontId="13" fillId="0" borderId="0" xfId="0" applyFont="1" applyAlignment="1">
      <alignment horizontal="left" vertical="top"/>
    </xf>
    <xf numFmtId="0" fontId="13" fillId="0" borderId="56" xfId="0" applyFont="1" applyBorder="1" applyAlignment="1">
      <alignment horizontal="left" vertical="top"/>
    </xf>
    <xf numFmtId="0" fontId="13" fillId="0" borderId="48" xfId="0" applyFont="1" applyBorder="1" applyAlignment="1">
      <alignment vertical="center" wrapText="1"/>
    </xf>
    <xf numFmtId="0" fontId="13" fillId="0" borderId="0" xfId="0" applyFont="1" applyAlignment="1">
      <alignment vertical="center" wrapText="1"/>
    </xf>
    <xf numFmtId="0" fontId="17" fillId="3" borderId="3" xfId="0" applyFont="1" applyFill="1" applyBorder="1" applyAlignment="1">
      <alignment horizontal="center" vertical="center"/>
    </xf>
    <xf numFmtId="0" fontId="13" fillId="0" borderId="59" xfId="0" applyFont="1" applyBorder="1"/>
    <xf numFmtId="0" fontId="13" fillId="0" borderId="60" xfId="0" applyFont="1" applyBorder="1"/>
    <xf numFmtId="0" fontId="13" fillId="0" borderId="61" xfId="0" applyFont="1" applyBorder="1"/>
    <xf numFmtId="0" fontId="13" fillId="0" borderId="64" xfId="0" applyFont="1" applyBorder="1"/>
    <xf numFmtId="0" fontId="13" fillId="0" borderId="63" xfId="0" applyFont="1" applyBorder="1"/>
    <xf numFmtId="0" fontId="13" fillId="0" borderId="65" xfId="0" applyFont="1" applyBorder="1"/>
    <xf numFmtId="0" fontId="13" fillId="0" borderId="1" xfId="0" applyFont="1" applyBorder="1"/>
    <xf numFmtId="0" fontId="27" fillId="2" borderId="0" xfId="0" applyFont="1" applyFill="1" applyAlignment="1">
      <alignment horizontal="center"/>
    </xf>
    <xf numFmtId="0" fontId="13" fillId="0" borderId="2" xfId="0" applyFont="1" applyBorder="1"/>
    <xf numFmtId="0" fontId="29" fillId="3" borderId="3" xfId="0" applyFont="1" applyFill="1" applyBorder="1" applyAlignment="1">
      <alignment vertical="center"/>
    </xf>
    <xf numFmtId="0" fontId="29" fillId="2" borderId="0" xfId="0" applyFont="1" applyFill="1" applyAlignment="1">
      <alignment horizontal="left" vertical="center"/>
    </xf>
    <xf numFmtId="0" fontId="29" fillId="2" borderId="0" xfId="0" applyFont="1" applyFill="1" applyAlignment="1">
      <alignment horizontal="center" vertical="center" wrapText="1"/>
    </xf>
    <xf numFmtId="0" fontId="31" fillId="3" borderId="3" xfId="0" applyFont="1" applyFill="1" applyBorder="1" applyAlignment="1">
      <alignment vertical="center"/>
    </xf>
    <xf numFmtId="0" fontId="5" fillId="2" borderId="3" xfId="0" applyFont="1" applyFill="1" applyBorder="1" applyAlignment="1">
      <alignment horizontal="center" vertical="center"/>
    </xf>
    <xf numFmtId="0" fontId="31" fillId="2" borderId="0" xfId="0" applyFont="1" applyFill="1" applyAlignment="1">
      <alignment vertical="center"/>
    </xf>
    <xf numFmtId="0" fontId="18" fillId="2" borderId="0" xfId="0" applyFont="1" applyFill="1" applyAlignment="1">
      <alignment horizontal="left" vertical="center"/>
    </xf>
    <xf numFmtId="0" fontId="28" fillId="3" borderId="3" xfId="0" applyFont="1" applyFill="1" applyBorder="1" applyAlignment="1">
      <alignment vertical="center"/>
    </xf>
    <xf numFmtId="0" fontId="18" fillId="2" borderId="0" xfId="0" applyFont="1" applyFill="1" applyAlignment="1">
      <alignment horizontal="left" vertical="center" wrapText="1"/>
    </xf>
    <xf numFmtId="0" fontId="13" fillId="2" borderId="0" xfId="0" applyFont="1" applyFill="1" applyAlignment="1">
      <alignment horizontal="left" vertical="center" wrapText="1"/>
    </xf>
    <xf numFmtId="0" fontId="28" fillId="3" borderId="3" xfId="0" applyFont="1" applyFill="1" applyBorder="1" applyAlignment="1">
      <alignment horizontal="center" vertical="center"/>
    </xf>
    <xf numFmtId="0" fontId="28" fillId="2" borderId="0" xfId="0" applyFont="1" applyFill="1" applyAlignment="1">
      <alignment horizontal="center" vertical="center"/>
    </xf>
    <xf numFmtId="0" fontId="17" fillId="2" borderId="3" xfId="0" applyFont="1" applyFill="1" applyBorder="1" applyAlignment="1">
      <alignment horizontal="center" vertical="center"/>
    </xf>
    <xf numFmtId="0" fontId="17" fillId="2" borderId="0" xfId="0" applyFont="1" applyFill="1" applyAlignment="1">
      <alignment horizontal="center" vertical="center"/>
    </xf>
    <xf numFmtId="0" fontId="14" fillId="2" borderId="0" xfId="0" applyFont="1" applyFill="1" applyAlignment="1">
      <alignment horizontal="center" vertical="center"/>
    </xf>
    <xf numFmtId="49" fontId="16" fillId="2" borderId="0" xfId="0" applyNumberFormat="1" applyFont="1" applyFill="1" applyAlignment="1">
      <alignment horizontal="center" vertical="center"/>
    </xf>
    <xf numFmtId="0" fontId="33" fillId="2" borderId="0" xfId="0" applyFont="1" applyFill="1" applyAlignment="1">
      <alignment horizontal="center" vertical="center" wrapText="1"/>
    </xf>
    <xf numFmtId="0" fontId="32" fillId="2" borderId="0" xfId="0" applyFont="1" applyFill="1" applyAlignment="1">
      <alignment horizontal="center" vertical="center" wrapText="1"/>
    </xf>
    <xf numFmtId="0" fontId="18" fillId="2" borderId="0" xfId="0" applyFont="1" applyFill="1" applyAlignment="1">
      <alignment horizontal="center" vertical="center"/>
    </xf>
    <xf numFmtId="0" fontId="34" fillId="2" borderId="63" xfId="0" applyFont="1" applyFill="1" applyBorder="1" applyAlignment="1">
      <alignment horizontal="center" vertical="center" wrapText="1"/>
    </xf>
    <xf numFmtId="0" fontId="33" fillId="2" borderId="63" xfId="0" applyFont="1" applyFill="1" applyBorder="1" applyAlignment="1">
      <alignment horizontal="center" vertical="center" wrapText="1"/>
    </xf>
    <xf numFmtId="0" fontId="32" fillId="2" borderId="63" xfId="0" applyFont="1" applyFill="1" applyBorder="1" applyAlignment="1">
      <alignment horizontal="center" vertical="center" wrapText="1"/>
    </xf>
    <xf numFmtId="0" fontId="18" fillId="2" borderId="63" xfId="0" applyFont="1" applyFill="1" applyBorder="1" applyAlignment="1">
      <alignment horizontal="center" vertical="center"/>
    </xf>
    <xf numFmtId="0" fontId="34" fillId="2" borderId="63" xfId="0" applyFont="1" applyFill="1" applyBorder="1" applyAlignment="1">
      <alignment horizontal="right" vertical="center"/>
    </xf>
    <xf numFmtId="49" fontId="16" fillId="2" borderId="63" xfId="0" applyNumberFormat="1" applyFont="1" applyFill="1" applyBorder="1" applyAlignment="1">
      <alignment horizontal="center" vertical="center"/>
    </xf>
    <xf numFmtId="0" fontId="13" fillId="0" borderId="66" xfId="0" applyFont="1" applyBorder="1"/>
    <xf numFmtId="0" fontId="33" fillId="2" borderId="66" xfId="0" applyFont="1" applyFill="1" applyBorder="1" applyAlignment="1">
      <alignment horizontal="center" vertical="center" wrapText="1"/>
    </xf>
    <xf numFmtId="0" fontId="32" fillId="2" borderId="66" xfId="0" applyFont="1" applyFill="1" applyBorder="1" applyAlignment="1">
      <alignment horizontal="center" vertical="center" wrapText="1"/>
    </xf>
    <xf numFmtId="0" fontId="18" fillId="2" borderId="66" xfId="0" applyFont="1" applyFill="1" applyBorder="1" applyAlignment="1">
      <alignment horizontal="center" vertical="center"/>
    </xf>
    <xf numFmtId="49" fontId="16" fillId="2" borderId="66" xfId="0" applyNumberFormat="1" applyFont="1" applyFill="1" applyBorder="1" applyAlignment="1">
      <alignment horizontal="center" vertical="center"/>
    </xf>
    <xf numFmtId="0" fontId="13" fillId="0" borderId="67" xfId="0" applyFont="1" applyBorder="1"/>
    <xf numFmtId="0" fontId="13" fillId="0" borderId="68" xfId="0" applyFont="1" applyBorder="1"/>
    <xf numFmtId="166" fontId="16" fillId="2" borderId="3" xfId="0" quotePrefix="1" applyNumberFormat="1" applyFont="1" applyFill="1" applyBorder="1" applyAlignment="1">
      <alignment horizontal="center" vertical="center"/>
    </xf>
    <xf numFmtId="167" fontId="16" fillId="2" borderId="3" xfId="0" quotePrefix="1" applyNumberFormat="1" applyFont="1" applyFill="1" applyBorder="1" applyAlignment="1">
      <alignment horizontal="center" vertical="center"/>
    </xf>
    <xf numFmtId="168" fontId="16" fillId="2" borderId="3" xfId="0" quotePrefix="1" applyNumberFormat="1" applyFont="1" applyFill="1" applyBorder="1" applyAlignment="1">
      <alignment horizontal="center" vertical="center"/>
    </xf>
    <xf numFmtId="0" fontId="16" fillId="2" borderId="3" xfId="0" applyFont="1" applyFill="1" applyBorder="1" applyAlignment="1">
      <alignment horizontal="center" vertical="center"/>
    </xf>
    <xf numFmtId="0" fontId="1" fillId="0" borderId="0" xfId="1"/>
    <xf numFmtId="0" fontId="1" fillId="0" borderId="0" xfId="1" applyAlignment="1">
      <alignment horizontal="center" wrapText="1"/>
    </xf>
    <xf numFmtId="0" fontId="42" fillId="0" borderId="69" xfId="1" applyFont="1" applyBorder="1" applyAlignment="1">
      <alignment vertical="center" wrapText="1"/>
    </xf>
    <xf numFmtId="0" fontId="18" fillId="3" borderId="3" xfId="0" applyFont="1" applyFill="1" applyBorder="1" applyAlignment="1">
      <alignment horizontal="center" vertical="center"/>
    </xf>
    <xf numFmtId="0" fontId="13" fillId="0" borderId="0" xfId="0" applyFont="1" applyProtection="1">
      <protection hidden="1"/>
    </xf>
    <xf numFmtId="0" fontId="3" fillId="0" borderId="0" xfId="0" applyFont="1" applyAlignment="1" applyProtection="1">
      <alignment vertical="center"/>
      <protection locked="0"/>
    </xf>
    <xf numFmtId="49" fontId="4" fillId="0" borderId="0" xfId="0" applyNumberFormat="1" applyFont="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pplyProtection="1">
      <alignment horizontal="right"/>
      <protection locked="0"/>
    </xf>
    <xf numFmtId="0" fontId="4" fillId="0" borderId="0" xfId="0" applyFont="1" applyAlignment="1" applyProtection="1">
      <alignment horizontal="center"/>
      <protection locked="0"/>
    </xf>
    <xf numFmtId="0" fontId="3" fillId="0" borderId="0" xfId="0" applyFont="1" applyProtection="1">
      <protection locked="0"/>
    </xf>
    <xf numFmtId="0" fontId="5" fillId="0" borderId="0" xfId="0" applyFont="1" applyProtection="1">
      <protection locked="0"/>
    </xf>
    <xf numFmtId="0" fontId="5" fillId="0" borderId="0" xfId="0" applyFont="1" applyAlignment="1" applyProtection="1">
      <alignment horizontal="center" vertical="center" wrapText="1"/>
      <protection locked="0"/>
    </xf>
    <xf numFmtId="0" fontId="8" fillId="0" borderId="0" xfId="0" applyFont="1" applyProtection="1">
      <protection locked="0"/>
    </xf>
    <xf numFmtId="166" fontId="8" fillId="0" borderId="7" xfId="0" applyNumberFormat="1" applyFont="1" applyBorder="1" applyAlignment="1" applyProtection="1">
      <alignment horizontal="center" vertical="center"/>
      <protection locked="0"/>
    </xf>
    <xf numFmtId="164" fontId="8" fillId="0" borderId="13" xfId="0" applyNumberFormat="1" applyFont="1" applyBorder="1" applyAlignment="1" applyProtection="1">
      <alignment horizontal="center" vertical="center"/>
      <protection locked="0"/>
    </xf>
    <xf numFmtId="169" fontId="8" fillId="0" borderId="13" xfId="0" applyNumberFormat="1" applyFont="1" applyBorder="1" applyAlignment="1" applyProtection="1">
      <alignment horizontal="center" vertical="center"/>
      <protection locked="0"/>
    </xf>
    <xf numFmtId="0" fontId="9" fillId="0" borderId="0" xfId="0" applyFont="1" applyProtection="1">
      <protection locked="0"/>
    </xf>
    <xf numFmtId="165" fontId="10" fillId="0" borderId="7" xfId="0" applyNumberFormat="1" applyFont="1" applyBorder="1" applyAlignment="1" applyProtection="1">
      <alignment horizontal="center" vertical="center" wrapText="1"/>
      <protection locked="0"/>
    </xf>
    <xf numFmtId="1" fontId="10" fillId="0" borderId="7" xfId="0" applyNumberFormat="1" applyFont="1" applyBorder="1" applyAlignment="1" applyProtection="1">
      <alignment horizontal="center" vertical="center" wrapText="1"/>
      <protection locked="0"/>
    </xf>
    <xf numFmtId="0" fontId="9" fillId="0" borderId="0" xfId="0" applyFont="1" applyAlignment="1" applyProtection="1">
      <alignment vertical="center"/>
      <protection locked="0"/>
    </xf>
    <xf numFmtId="0" fontId="3" fillId="0" borderId="0" xfId="1" applyFont="1" applyProtection="1">
      <protection locked="0"/>
    </xf>
    <xf numFmtId="49" fontId="3" fillId="0" borderId="0" xfId="1" applyNumberFormat="1" applyFont="1" applyProtection="1">
      <protection locked="0"/>
    </xf>
    <xf numFmtId="0" fontId="3" fillId="0" borderId="0" xfId="1" applyFont="1"/>
    <xf numFmtId="0" fontId="2" fillId="0" borderId="0" xfId="1" applyFont="1" applyAlignment="1">
      <alignment horizontal="right" vertical="top" wrapText="1"/>
    </xf>
    <xf numFmtId="0" fontId="5" fillId="0" borderId="0" xfId="1" applyFont="1" applyAlignment="1">
      <alignment vertical="center" wrapText="1"/>
    </xf>
    <xf numFmtId="0" fontId="45" fillId="0" borderId="0" xfId="2" applyFill="1"/>
    <xf numFmtId="0" fontId="4" fillId="0" borderId="0" xfId="0" applyFont="1" applyAlignment="1">
      <alignment horizontal="center"/>
    </xf>
    <xf numFmtId="0" fontId="6" fillId="0" borderId="0" xfId="0" applyFont="1" applyAlignment="1">
      <alignment vertical="top" wrapText="1"/>
    </xf>
    <xf numFmtId="0" fontId="5" fillId="0" borderId="0" xfId="0" applyFont="1"/>
    <xf numFmtId="0" fontId="5" fillId="0" borderId="0" xfId="0" applyFont="1" applyAlignment="1">
      <alignment horizontal="center" vertical="center" wrapText="1"/>
    </xf>
    <xf numFmtId="164" fontId="8" fillId="0" borderId="0" xfId="0" applyNumberFormat="1" applyFont="1" applyAlignment="1">
      <alignment horizontal="center" vertical="center"/>
    </xf>
    <xf numFmtId="164" fontId="10" fillId="0" borderId="3" xfId="0" applyNumberFormat="1" applyFont="1" applyBorder="1" applyAlignment="1" applyProtection="1">
      <alignment horizontal="center" vertical="center" wrapText="1"/>
      <protection locked="0"/>
    </xf>
    <xf numFmtId="164" fontId="10" fillId="0" borderId="71" xfId="0" applyNumberFormat="1"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49" fontId="10" fillId="0" borderId="3" xfId="0" applyNumberFormat="1" applyFont="1" applyBorder="1" applyAlignment="1" applyProtection="1">
      <alignment horizontal="center" vertical="center" wrapText="1"/>
      <protection locked="0"/>
    </xf>
    <xf numFmtId="0" fontId="46" fillId="0" borderId="3" xfId="0" applyFont="1" applyBorder="1" applyAlignment="1" applyProtection="1">
      <alignment horizontal="center" vertical="center" wrapText="1"/>
      <protection locked="0"/>
    </xf>
    <xf numFmtId="164" fontId="46" fillId="0" borderId="3" xfId="0" applyNumberFormat="1" applyFont="1" applyBorder="1" applyAlignment="1" applyProtection="1">
      <alignment horizontal="center" vertical="center" wrapText="1"/>
      <protection locked="0"/>
    </xf>
    <xf numFmtId="49" fontId="46" fillId="0" borderId="3" xfId="0" applyNumberFormat="1"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10" fillId="0" borderId="13"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5" fillId="0" borderId="0" xfId="1" applyFont="1" applyAlignment="1">
      <alignment horizontal="center" vertical="center" wrapText="1"/>
    </xf>
    <xf numFmtId="0" fontId="2" fillId="0" borderId="3" xfId="0" applyFont="1" applyBorder="1" applyAlignment="1">
      <alignment horizontal="right" vertical="center"/>
    </xf>
    <xf numFmtId="0" fontId="2" fillId="0" borderId="3" xfId="0" applyFont="1" applyBorder="1" applyAlignment="1" applyProtection="1">
      <alignment horizontal="left" vertical="center"/>
      <protection locked="0"/>
    </xf>
    <xf numFmtId="0" fontId="7" fillId="0" borderId="3" xfId="0" applyFont="1" applyBorder="1" applyAlignment="1">
      <alignment horizontal="right" vertical="center"/>
    </xf>
    <xf numFmtId="0" fontId="5" fillId="0" borderId="10" xfId="0" applyFont="1" applyBorder="1" applyAlignment="1">
      <alignment horizontal="center"/>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3" fillId="0" borderId="36" xfId="0" applyFont="1" applyBorder="1" applyAlignment="1" applyProtection="1">
      <alignment horizontal="left" vertical="center"/>
      <protection locked="0"/>
    </xf>
    <xf numFmtId="165" fontId="7" fillId="0" borderId="17" xfId="0" applyNumberFormat="1" applyFont="1" applyBorder="1" applyAlignment="1">
      <alignment horizontal="center" vertical="center" wrapText="1"/>
    </xf>
    <xf numFmtId="165" fontId="7" fillId="0" borderId="18"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10" fillId="0" borderId="35" xfId="0" applyFont="1" applyBorder="1" applyAlignment="1" applyProtection="1">
      <alignment horizontal="center" vertical="center" wrapText="1"/>
      <protection locked="0"/>
    </xf>
    <xf numFmtId="0" fontId="3" fillId="0" borderId="60" xfId="0" applyFont="1" applyBorder="1" applyAlignment="1" applyProtection="1">
      <alignment horizontal="center"/>
      <protection locked="0"/>
    </xf>
    <xf numFmtId="49" fontId="2" fillId="0" borderId="5"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0" fontId="2" fillId="0" borderId="5"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44" fillId="0" borderId="8" xfId="0" applyFont="1" applyBorder="1" applyAlignment="1">
      <alignment horizontal="right" vertical="center"/>
    </xf>
    <xf numFmtId="0" fontId="44" fillId="0" borderId="11" xfId="0" applyFont="1" applyBorder="1" applyAlignment="1">
      <alignment horizontal="right" vertical="center"/>
    </xf>
    <xf numFmtId="0" fontId="5" fillId="0" borderId="0" xfId="0" applyFont="1" applyAlignment="1" applyProtection="1">
      <alignment horizontal="center" vertical="center"/>
      <protection locked="0"/>
    </xf>
    <xf numFmtId="49" fontId="2" fillId="0" borderId="5" xfId="0" applyNumberFormat="1" applyFont="1" applyBorder="1" applyAlignment="1" applyProtection="1">
      <alignment horizontal="left" vertical="center"/>
      <protection locked="0"/>
    </xf>
    <xf numFmtId="49" fontId="2" fillId="0" borderId="4" xfId="0" applyNumberFormat="1" applyFont="1" applyBorder="1" applyAlignment="1" applyProtection="1">
      <alignment horizontal="left" vertical="center"/>
      <protection locked="0"/>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3" fillId="0" borderId="32"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4" fillId="2" borderId="0" xfId="0" applyFont="1" applyFill="1" applyAlignment="1">
      <alignment horizontal="center" vertical="center" wrapText="1"/>
    </xf>
    <xf numFmtId="0" fontId="34" fillId="2" borderId="0" xfId="0" applyFont="1" applyFill="1" applyAlignment="1">
      <alignment horizontal="right" vertical="center"/>
    </xf>
    <xf numFmtId="0" fontId="35" fillId="2" borderId="3" xfId="0" applyFont="1" applyFill="1" applyBorder="1" applyAlignment="1" applyProtection="1">
      <alignment horizontal="center" vertical="center" wrapText="1"/>
      <protection locked="0"/>
    </xf>
    <xf numFmtId="0" fontId="33" fillId="3" borderId="3"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16" fillId="2" borderId="3" xfId="0" applyFont="1" applyFill="1" applyBorder="1" applyAlignment="1">
      <alignment horizontal="center" vertical="center"/>
    </xf>
    <xf numFmtId="0" fontId="28" fillId="2" borderId="3" xfId="0" applyFont="1" applyFill="1" applyBorder="1" applyAlignment="1">
      <alignment horizontal="center" vertical="center"/>
    </xf>
    <xf numFmtId="0" fontId="32" fillId="2" borderId="3" xfId="0" applyFont="1" applyFill="1" applyBorder="1" applyAlignment="1">
      <alignment horizontal="center" vertical="center"/>
    </xf>
    <xf numFmtId="0" fontId="28" fillId="3" borderId="3" xfId="0" applyFont="1" applyFill="1" applyBorder="1" applyAlignment="1">
      <alignment horizontal="right" vertical="center"/>
    </xf>
    <xf numFmtId="164" fontId="16" fillId="2" borderId="3" xfId="0" applyNumberFormat="1" applyFont="1" applyFill="1" applyBorder="1" applyAlignment="1">
      <alignment horizontal="center" vertical="center"/>
    </xf>
    <xf numFmtId="0" fontId="28" fillId="3" borderId="3" xfId="0" applyFont="1" applyFill="1" applyBorder="1" applyAlignment="1">
      <alignment horizontal="center" vertical="center"/>
    </xf>
    <xf numFmtId="0" fontId="23" fillId="2" borderId="3" xfId="0" applyFont="1" applyFill="1" applyBorder="1" applyAlignment="1">
      <alignment horizontal="left" vertical="center" wrapText="1"/>
    </xf>
    <xf numFmtId="0" fontId="18" fillId="2" borderId="3" xfId="0" applyFont="1" applyFill="1" applyBorder="1" applyAlignment="1">
      <alignment horizontal="center" vertical="center"/>
    </xf>
    <xf numFmtId="0" fontId="31" fillId="3" borderId="3" xfId="0" applyFont="1" applyFill="1" applyBorder="1" applyAlignment="1">
      <alignment horizontal="left" vertical="center"/>
    </xf>
    <xf numFmtId="0" fontId="18" fillId="2" borderId="3" xfId="0" quotePrefix="1" applyFont="1" applyFill="1" applyBorder="1" applyAlignment="1">
      <alignment horizontal="center" vertical="center" wrapText="1"/>
    </xf>
    <xf numFmtId="0" fontId="18" fillId="2"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28" fillId="3" borderId="3" xfId="0" applyFont="1" applyFill="1" applyBorder="1" applyAlignment="1">
      <alignment vertical="center"/>
    </xf>
    <xf numFmtId="0" fontId="36" fillId="2" borderId="3" xfId="0" applyFont="1" applyFill="1" applyBorder="1" applyAlignment="1">
      <alignment horizontal="left" vertical="center" wrapText="1" shrinkToFit="1"/>
    </xf>
    <xf numFmtId="0" fontId="23" fillId="2" borderId="3" xfId="0" applyFont="1" applyFill="1" applyBorder="1" applyAlignment="1">
      <alignment vertical="center" wrapText="1"/>
    </xf>
    <xf numFmtId="0" fontId="28" fillId="3" borderId="5" xfId="0" applyFont="1" applyFill="1" applyBorder="1" applyAlignment="1">
      <alignment horizontal="center" vertical="center"/>
    </xf>
    <xf numFmtId="0" fontId="28" fillId="3" borderId="4" xfId="0" applyFont="1" applyFill="1" applyBorder="1" applyAlignment="1">
      <alignment horizontal="center" vertical="center"/>
    </xf>
    <xf numFmtId="0" fontId="28" fillId="3" borderId="6" xfId="0" applyFont="1" applyFill="1" applyBorder="1" applyAlignment="1">
      <alignment horizontal="center" vertical="center"/>
    </xf>
    <xf numFmtId="0" fontId="27" fillId="2" borderId="3" xfId="0" applyFont="1" applyFill="1" applyBorder="1" applyAlignment="1">
      <alignment horizontal="right" vertical="center"/>
    </xf>
    <xf numFmtId="0" fontId="17" fillId="2" borderId="3" xfId="0" applyFont="1" applyFill="1" applyBorder="1" applyAlignment="1">
      <alignment horizontal="center" vertical="center"/>
    </xf>
    <xf numFmtId="0" fontId="27" fillId="2" borderId="3" xfId="0" applyFont="1" applyFill="1" applyBorder="1" applyAlignment="1">
      <alignment horizontal="center"/>
    </xf>
    <xf numFmtId="0" fontId="29" fillId="2" borderId="3" xfId="0" applyFont="1" applyFill="1" applyBorder="1" applyAlignment="1">
      <alignment horizontal="center" vertical="center"/>
    </xf>
    <xf numFmtId="0" fontId="29" fillId="2" borderId="5" xfId="0" applyFont="1" applyFill="1" applyBorder="1" applyAlignment="1">
      <alignment horizontal="center" vertical="center"/>
    </xf>
    <xf numFmtId="0" fontId="15" fillId="2" borderId="3" xfId="0" applyFont="1" applyFill="1" applyBorder="1" applyAlignment="1">
      <alignment horizontal="center" vertical="center" wrapText="1"/>
    </xf>
    <xf numFmtId="1" fontId="15" fillId="2" borderId="3" xfId="0" applyNumberFormat="1" applyFont="1" applyFill="1" applyBorder="1" applyAlignment="1">
      <alignment horizontal="center" vertical="center" wrapText="1"/>
    </xf>
    <xf numFmtId="0" fontId="31" fillId="3" borderId="5" xfId="0" applyFont="1" applyFill="1" applyBorder="1" applyAlignment="1">
      <alignment horizontal="left" vertical="center"/>
    </xf>
    <xf numFmtId="0" fontId="31" fillId="3" borderId="6" xfId="0" applyFont="1" applyFill="1" applyBorder="1" applyAlignment="1">
      <alignment horizontal="lef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34" fillId="2" borderId="66" xfId="0" applyFont="1" applyFill="1" applyBorder="1" applyAlignment="1">
      <alignment horizontal="center" vertical="center" wrapText="1"/>
    </xf>
    <xf numFmtId="0" fontId="34" fillId="2" borderId="66" xfId="0" applyFont="1" applyFill="1" applyBorder="1" applyAlignment="1">
      <alignment horizontal="right" vertical="center"/>
    </xf>
    <xf numFmtId="0" fontId="30" fillId="2" borderId="4" xfId="0" applyFont="1" applyFill="1" applyBorder="1" applyAlignment="1">
      <alignment horizontal="center" vertical="center"/>
    </xf>
    <xf numFmtId="0" fontId="30" fillId="2" borderId="6" xfId="0" applyFont="1" applyFill="1" applyBorder="1" applyAlignment="1">
      <alignment horizontal="center" vertical="center"/>
    </xf>
    <xf numFmtId="0" fontId="27" fillId="2" borderId="8" xfId="0" applyFont="1" applyFill="1" applyBorder="1" applyAlignment="1">
      <alignment horizontal="center"/>
    </xf>
    <xf numFmtId="0" fontId="27" fillId="2" borderId="11" xfId="0" applyFont="1" applyFill="1" applyBorder="1" applyAlignment="1">
      <alignment horizontal="center"/>
    </xf>
    <xf numFmtId="0" fontId="27" fillId="2" borderId="9" xfId="0" applyFont="1" applyFill="1" applyBorder="1" applyAlignment="1">
      <alignment horizontal="center"/>
    </xf>
    <xf numFmtId="0" fontId="27" fillId="2" borderId="12" xfId="0" applyFont="1" applyFill="1" applyBorder="1" applyAlignment="1">
      <alignment horizontal="center"/>
    </xf>
    <xf numFmtId="0" fontId="27" fillId="2" borderId="0" xfId="0" applyFont="1" applyFill="1" applyAlignment="1">
      <alignment horizontal="center"/>
    </xf>
    <xf numFmtId="0" fontId="27" fillId="2" borderId="37" xfId="0" applyFont="1" applyFill="1" applyBorder="1" applyAlignment="1">
      <alignment horizontal="center"/>
    </xf>
    <xf numFmtId="0" fontId="27" fillId="2" borderId="13" xfId="0" applyFont="1" applyFill="1" applyBorder="1" applyAlignment="1">
      <alignment horizontal="center"/>
    </xf>
    <xf numFmtId="0" fontId="27" fillId="2" borderId="10" xfId="0" applyFont="1" applyFill="1" applyBorder="1" applyAlignment="1">
      <alignment horizontal="center"/>
    </xf>
    <xf numFmtId="0" fontId="27" fillId="2" borderId="38" xfId="0" applyFont="1" applyFill="1" applyBorder="1" applyAlignment="1">
      <alignment horizontal="center"/>
    </xf>
    <xf numFmtId="0" fontId="14" fillId="0" borderId="45" xfId="0" applyFont="1" applyBorder="1" applyAlignment="1">
      <alignment horizontal="left" vertical="center"/>
    </xf>
    <xf numFmtId="0" fontId="14" fillId="0" borderId="46" xfId="0" applyFont="1" applyBorder="1" applyAlignment="1">
      <alignment horizontal="left" vertical="center"/>
    </xf>
    <xf numFmtId="0" fontId="14" fillId="0" borderId="5" xfId="0" applyFont="1" applyBorder="1" applyAlignment="1">
      <alignment horizontal="left" vertical="center"/>
    </xf>
    <xf numFmtId="0" fontId="14" fillId="0" borderId="49" xfId="0" applyFont="1" applyBorder="1" applyAlignment="1">
      <alignment horizontal="left" vertical="center"/>
    </xf>
    <xf numFmtId="0" fontId="14" fillId="0" borderId="3" xfId="0" applyFont="1" applyBorder="1" applyAlignment="1">
      <alignment horizontal="left" vertical="center"/>
    </xf>
    <xf numFmtId="0" fontId="14" fillId="0" borderId="52" xfId="0" applyFont="1" applyBorder="1" applyAlignment="1">
      <alignment horizontal="left" vertical="center"/>
    </xf>
    <xf numFmtId="0" fontId="13" fillId="0" borderId="41" xfId="0" applyFont="1" applyBorder="1" applyAlignment="1">
      <alignment horizontal="center"/>
    </xf>
    <xf numFmtId="0" fontId="13" fillId="0" borderId="42" xfId="0" applyFont="1" applyBorder="1" applyAlignment="1">
      <alignment horizontal="center"/>
    </xf>
    <xf numFmtId="0" fontId="13" fillId="0" borderId="43" xfId="0" applyFont="1" applyBorder="1" applyAlignment="1">
      <alignment horizontal="center"/>
    </xf>
    <xf numFmtId="0" fontId="13" fillId="0" borderId="48" xfId="0" applyFont="1" applyBorder="1" applyAlignment="1">
      <alignment horizontal="center"/>
    </xf>
    <xf numFmtId="0" fontId="13" fillId="0" borderId="0" xfId="0" applyFont="1" applyAlignment="1">
      <alignment horizontal="center"/>
    </xf>
    <xf numFmtId="0" fontId="13" fillId="0" borderId="37" xfId="0" applyFont="1" applyBorder="1" applyAlignment="1">
      <alignment horizontal="center"/>
    </xf>
    <xf numFmtId="0" fontId="13" fillId="0" borderId="51" xfId="0" applyFont="1" applyBorder="1" applyAlignment="1">
      <alignment horizontal="center"/>
    </xf>
    <xf numFmtId="0" fontId="13" fillId="0" borderId="10" xfId="0" applyFont="1" applyBorder="1" applyAlignment="1">
      <alignment horizontal="center"/>
    </xf>
    <xf numFmtId="0" fontId="13" fillId="0" borderId="38" xfId="0" applyFont="1" applyBorder="1" applyAlignment="1">
      <alignment horizontal="center"/>
    </xf>
    <xf numFmtId="0" fontId="25" fillId="2" borderId="44" xfId="0" applyFont="1" applyFill="1" applyBorder="1" applyAlignment="1">
      <alignment horizontal="center" vertical="center"/>
    </xf>
    <xf numFmtId="0" fontId="25" fillId="2" borderId="43"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37"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38" xfId="0" applyFont="1" applyFill="1" applyBorder="1" applyAlignment="1">
      <alignment horizontal="center" vertical="center"/>
    </xf>
    <xf numFmtId="0" fontId="13" fillId="0" borderId="47" xfId="0" applyFont="1" applyBorder="1" applyAlignment="1">
      <alignment horizontal="center"/>
    </xf>
    <xf numFmtId="0" fontId="13" fillId="0" borderId="45" xfId="0" applyFont="1" applyBorder="1" applyAlignment="1">
      <alignment horizontal="center"/>
    </xf>
    <xf numFmtId="0" fontId="13" fillId="0" borderId="50" xfId="0" applyFont="1" applyBorder="1" applyAlignment="1">
      <alignment horizontal="center"/>
    </xf>
    <xf numFmtId="0" fontId="13" fillId="0" borderId="7" xfId="0" applyFont="1" applyBorder="1" applyAlignment="1">
      <alignment horizontal="center"/>
    </xf>
    <xf numFmtId="0" fontId="13" fillId="0" borderId="53" xfId="0" applyFont="1" applyBorder="1" applyAlignment="1">
      <alignment horizontal="center"/>
    </xf>
    <xf numFmtId="0" fontId="13" fillId="0" borderId="3" xfId="0" applyFont="1" applyBorder="1" applyAlignment="1">
      <alignment horizontal="center"/>
    </xf>
    <xf numFmtId="0" fontId="15" fillId="0" borderId="54" xfId="0" applyFont="1" applyBorder="1" applyAlignment="1">
      <alignment horizontal="center" vertical="center"/>
    </xf>
    <xf numFmtId="0" fontId="15" fillId="0" borderId="4" xfId="0" applyFont="1" applyBorder="1" applyAlignment="1">
      <alignment horizontal="center" vertical="center"/>
    </xf>
    <xf numFmtId="0" fontId="15" fillId="0" borderId="49" xfId="0" applyFont="1" applyBorder="1" applyAlignment="1">
      <alignment horizontal="center" vertical="center"/>
    </xf>
    <xf numFmtId="0" fontId="16" fillId="3" borderId="5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6"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52"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2" xfId="0" applyFont="1" applyBorder="1" applyAlignment="1">
      <alignment horizontal="center" vertical="center" wrapText="1"/>
    </xf>
    <xf numFmtId="0" fontId="16" fillId="3" borderId="53" xfId="0" applyFont="1" applyFill="1" applyBorder="1" applyAlignment="1">
      <alignment horizontal="center" vertical="center"/>
    </xf>
    <xf numFmtId="0" fontId="16" fillId="3" borderId="3" xfId="0" applyFont="1" applyFill="1" applyBorder="1" applyAlignment="1">
      <alignment horizontal="center" vertical="center"/>
    </xf>
    <xf numFmtId="0" fontId="22" fillId="0" borderId="53" xfId="0" applyFont="1" applyBorder="1" applyAlignment="1">
      <alignment horizontal="center" vertical="center" wrapText="1"/>
    </xf>
    <xf numFmtId="0" fontId="22" fillId="0" borderId="3" xfId="0" applyFont="1" applyBorder="1" applyAlignment="1">
      <alignment horizontal="center" vertical="center" wrapText="1"/>
    </xf>
    <xf numFmtId="0" fontId="17" fillId="3" borderId="55"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51"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23" fillId="0" borderId="3" xfId="0" applyFont="1" applyBorder="1" applyAlignment="1">
      <alignment horizontal="center" vertical="center" wrapText="1"/>
    </xf>
    <xf numFmtId="0" fontId="13" fillId="3" borderId="3" xfId="0" applyFont="1" applyFill="1" applyBorder="1" applyAlignment="1">
      <alignment horizontal="center"/>
    </xf>
    <xf numFmtId="0" fontId="13" fillId="3" borderId="52" xfId="0" applyFont="1" applyFill="1" applyBorder="1" applyAlignment="1">
      <alignment horizontal="center"/>
    </xf>
    <xf numFmtId="0" fontId="17" fillId="0" borderId="3" xfId="0" applyFont="1" applyBorder="1" applyAlignment="1">
      <alignment horizontal="center" vertical="center"/>
    </xf>
    <xf numFmtId="0" fontId="17" fillId="0" borderId="52" xfId="0" applyFont="1" applyBorder="1" applyAlignment="1">
      <alignment horizontal="center" vertical="center"/>
    </xf>
    <xf numFmtId="0" fontId="13" fillId="0" borderId="56" xfId="0" applyFont="1" applyBorder="1" applyAlignment="1">
      <alignment horizontal="center" vertical="top"/>
    </xf>
    <xf numFmtId="0" fontId="16" fillId="0" borderId="3" xfId="0" applyFont="1" applyBorder="1" applyAlignment="1">
      <alignment horizontal="left" vertical="center"/>
    </xf>
    <xf numFmtId="0" fontId="13" fillId="0" borderId="0" xfId="0" applyFont="1" applyAlignment="1">
      <alignment horizontal="right" vertical="center"/>
    </xf>
    <xf numFmtId="0" fontId="13" fillId="0" borderId="37" xfId="0" applyFont="1" applyBorder="1" applyAlignment="1">
      <alignment horizontal="right" vertical="center"/>
    </xf>
    <xf numFmtId="0" fontId="13" fillId="0" borderId="0" xfId="0" applyFont="1" applyAlignment="1">
      <alignment horizontal="right" vertical="center" wrapText="1"/>
    </xf>
    <xf numFmtId="164" fontId="20" fillId="0" borderId="47" xfId="0" applyNumberFormat="1" applyFont="1" applyBorder="1" applyAlignment="1">
      <alignment horizontal="center" vertical="center" wrapText="1"/>
    </xf>
    <xf numFmtId="164" fontId="20" fillId="0" borderId="46" xfId="0" applyNumberFormat="1" applyFont="1" applyBorder="1" applyAlignment="1">
      <alignment horizontal="center" vertical="center" wrapText="1"/>
    </xf>
    <xf numFmtId="164" fontId="20" fillId="0" borderId="53" xfId="0" applyNumberFormat="1" applyFont="1" applyBorder="1" applyAlignment="1">
      <alignment horizontal="center" vertical="center" wrapText="1"/>
    </xf>
    <xf numFmtId="164" fontId="20" fillId="0" borderId="52" xfId="0" applyNumberFormat="1" applyFont="1" applyBorder="1" applyAlignment="1">
      <alignment horizontal="center" vertical="center" wrapText="1"/>
    </xf>
    <xf numFmtId="164" fontId="20" fillId="0" borderId="57" xfId="0" applyNumberFormat="1" applyFont="1" applyBorder="1" applyAlignment="1">
      <alignment horizontal="center" vertical="center" wrapText="1"/>
    </xf>
    <xf numFmtId="164" fontId="20" fillId="0" borderId="58" xfId="0" applyNumberFormat="1" applyFont="1" applyBorder="1" applyAlignment="1">
      <alignment horizontal="center" vertical="center" wrapText="1"/>
    </xf>
    <xf numFmtId="0" fontId="13" fillId="0" borderId="42" xfId="0" applyFont="1" applyBorder="1" applyAlignment="1">
      <alignment horizontal="right"/>
    </xf>
    <xf numFmtId="0" fontId="29" fillId="0" borderId="48" xfId="0" applyFont="1" applyBorder="1" applyAlignment="1">
      <alignment horizontal="right" vertical="center"/>
    </xf>
    <xf numFmtId="0" fontId="29" fillId="0" borderId="0" xfId="0" applyFont="1" applyAlignment="1">
      <alignment horizontal="right" vertical="center"/>
    </xf>
    <xf numFmtId="0" fontId="17" fillId="3" borderId="1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9" fillId="0" borderId="0" xfId="0" applyFont="1" applyAlignment="1">
      <alignment horizontal="right" vertical="center"/>
    </xf>
    <xf numFmtId="164" fontId="20" fillId="0" borderId="47" xfId="0" applyNumberFormat="1" applyFont="1" applyBorder="1" applyAlignment="1" applyProtection="1">
      <alignment horizontal="center" vertical="center" wrapText="1"/>
      <protection locked="0"/>
    </xf>
    <xf numFmtId="164" fontId="20" fillId="0" borderId="46" xfId="0" applyNumberFormat="1" applyFont="1" applyBorder="1" applyAlignment="1" applyProtection="1">
      <alignment horizontal="center" vertical="center" wrapText="1"/>
      <protection locked="0"/>
    </xf>
    <xf numFmtId="164" fontId="20" fillId="0" borderId="53" xfId="0" applyNumberFormat="1" applyFont="1" applyBorder="1" applyAlignment="1" applyProtection="1">
      <alignment horizontal="center" vertical="center" wrapText="1"/>
      <protection locked="0"/>
    </xf>
    <xf numFmtId="164" fontId="20" fillId="0" borderId="52" xfId="0" applyNumberFormat="1" applyFont="1" applyBorder="1" applyAlignment="1" applyProtection="1">
      <alignment horizontal="center" vertical="center" wrapText="1"/>
      <protection locked="0"/>
    </xf>
    <xf numFmtId="164" fontId="20" fillId="0" borderId="57" xfId="0" applyNumberFormat="1" applyFont="1" applyBorder="1" applyAlignment="1" applyProtection="1">
      <alignment horizontal="center" vertical="center" wrapText="1"/>
      <protection locked="0"/>
    </xf>
    <xf numFmtId="164" fontId="20" fillId="0" borderId="58" xfId="0" applyNumberFormat="1" applyFont="1" applyBorder="1" applyAlignment="1" applyProtection="1">
      <alignment horizontal="center" vertical="center" wrapText="1"/>
      <protection locked="0"/>
    </xf>
    <xf numFmtId="0" fontId="41" fillId="0" borderId="54" xfId="1" applyFont="1" applyBorder="1" applyAlignment="1">
      <alignment horizontal="center" vertical="center" wrapText="1"/>
    </xf>
    <xf numFmtId="0" fontId="41" fillId="0" borderId="4" xfId="1" applyFont="1" applyBorder="1" applyAlignment="1">
      <alignment horizontal="center" vertical="center" wrapText="1"/>
    </xf>
    <xf numFmtId="0" fontId="41" fillId="0" borderId="49" xfId="1" applyFont="1" applyBorder="1" applyAlignment="1">
      <alignment horizontal="center" vertical="center" wrapText="1"/>
    </xf>
    <xf numFmtId="0" fontId="38" fillId="0" borderId="54" xfId="1" applyFont="1" applyBorder="1" applyAlignment="1">
      <alignment horizontal="left" vertical="center" wrapText="1"/>
    </xf>
    <xf numFmtId="0" fontId="38" fillId="0" borderId="4" xfId="1" applyFont="1" applyBorder="1" applyAlignment="1">
      <alignment horizontal="left" vertical="center" wrapText="1"/>
    </xf>
    <xf numFmtId="0" fontId="38" fillId="0" borderId="49" xfId="1" applyFont="1" applyBorder="1" applyAlignment="1">
      <alignment horizontal="left" vertical="center" wrapText="1"/>
    </xf>
    <xf numFmtId="0" fontId="38" fillId="0" borderId="53" xfId="1" applyFont="1" applyBorder="1" applyAlignment="1">
      <alignment horizontal="left" vertical="center" wrapText="1"/>
    </xf>
    <xf numFmtId="0" fontId="38" fillId="0" borderId="3" xfId="1" applyFont="1" applyBorder="1" applyAlignment="1">
      <alignment horizontal="left" vertical="center" wrapText="1"/>
    </xf>
    <xf numFmtId="0" fontId="38" fillId="0" borderId="52" xfId="1" applyFont="1" applyBorder="1" applyAlignment="1">
      <alignment horizontal="left" vertical="center" wrapText="1"/>
    </xf>
    <xf numFmtId="0" fontId="37" fillId="0" borderId="54" xfId="1" applyFont="1" applyBorder="1" applyAlignment="1">
      <alignment horizontal="left" vertical="center" wrapText="1"/>
    </xf>
    <xf numFmtId="0" fontId="37" fillId="0" borderId="4" xfId="1" applyFont="1" applyBorder="1" applyAlignment="1">
      <alignment horizontal="left" vertical="center" wrapText="1"/>
    </xf>
    <xf numFmtId="0" fontId="37" fillId="0" borderId="49" xfId="1" applyFont="1" applyBorder="1" applyAlignment="1">
      <alignment horizontal="left" vertical="center" wrapText="1"/>
    </xf>
    <xf numFmtId="0" fontId="43" fillId="0" borderId="14" xfId="1" applyFont="1" applyBorder="1" applyAlignment="1">
      <alignment horizontal="center" vertical="center" wrapText="1"/>
    </xf>
    <xf numFmtId="0" fontId="43" fillId="0" borderId="69" xfId="1" applyFont="1" applyBorder="1" applyAlignment="1">
      <alignment horizontal="center" vertical="center" wrapText="1"/>
    </xf>
    <xf numFmtId="0" fontId="43" fillId="0" borderId="70" xfId="1" applyFont="1" applyBorder="1" applyAlignment="1">
      <alignment horizontal="center" vertical="center" wrapText="1"/>
    </xf>
    <xf numFmtId="0" fontId="39" fillId="0" borderId="59" xfId="1" applyFont="1" applyBorder="1" applyAlignment="1">
      <alignment horizontal="right"/>
    </xf>
    <xf numFmtId="0" fontId="39" fillId="0" borderId="60" xfId="1" applyFont="1" applyBorder="1" applyAlignment="1">
      <alignment horizontal="right"/>
    </xf>
    <xf numFmtId="0" fontId="39" fillId="0" borderId="61" xfId="1" applyFont="1" applyBorder="1" applyAlignment="1">
      <alignment horizontal="right"/>
    </xf>
    <xf numFmtId="0" fontId="37" fillId="0" borderId="54" xfId="1" applyFont="1" applyBorder="1" applyAlignment="1">
      <alignment horizontal="left" vertical="top" wrapText="1"/>
    </xf>
    <xf numFmtId="0" fontId="37" fillId="0" borderId="4" xfId="1" applyFont="1" applyBorder="1" applyAlignment="1">
      <alignment horizontal="left" vertical="top" wrapText="1"/>
    </xf>
    <xf numFmtId="0" fontId="37" fillId="0" borderId="49" xfId="1" applyFont="1" applyBorder="1" applyAlignment="1">
      <alignment horizontal="left" vertical="top" wrapText="1"/>
    </xf>
    <xf numFmtId="0" fontId="38" fillId="0" borderId="53" xfId="1" applyFont="1" applyBorder="1" applyAlignment="1">
      <alignment vertical="center" wrapText="1"/>
    </xf>
    <xf numFmtId="0" fontId="38" fillId="0" borderId="3" xfId="1" applyFont="1" applyBorder="1" applyAlignment="1">
      <alignment vertical="center" wrapText="1"/>
    </xf>
    <xf numFmtId="0" fontId="38" fillId="0" borderId="52" xfId="1" applyFont="1" applyBorder="1" applyAlignment="1">
      <alignment vertical="center" wrapText="1"/>
    </xf>
  </cellXfs>
  <cellStyles count="3">
    <cellStyle name="Hipervínculo" xfId="2" builtinId="8"/>
    <cellStyle name="Normal" xfId="0" builtinId="0"/>
    <cellStyle name="Normal 2" xfId="1" xr:uid="{00000000-0005-0000-0000-000002000000}"/>
  </cellStyles>
  <dxfs count="38">
    <dxf>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auto="1"/>
        <name val="Arial Narrow"/>
        <scheme val="none"/>
      </font>
      <protection locked="1" hidden="0"/>
    </dxf>
    <dxf>
      <font>
        <b val="0"/>
        <i val="0"/>
        <strike val="0"/>
        <condense val="0"/>
        <extend val="0"/>
        <outline val="0"/>
        <shadow val="0"/>
        <u val="none"/>
        <vertAlign val="baseline"/>
        <sz val="8"/>
        <color auto="1"/>
        <name val="Arial Narrow"/>
        <scheme val="none"/>
      </font>
      <protection locked="1" hidden="0"/>
    </dxf>
    <dxf>
      <alignment horizontal="right" vertical="center" textRotation="0" wrapText="0" indent="0" justifyLastLine="0" shrinkToFit="0" readingOrder="0"/>
    </dxf>
    <dxf>
      <numFmt numFmtId="0" formatCode="General"/>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numFmt numFmtId="30" formatCode="@"/>
      <alignment horizontal="right" vertical="bottom" textRotation="0" wrapText="0" indent="0" justifyLastLine="0" shrinkToFit="0" readingOrder="0"/>
    </dxf>
    <dxf>
      <alignment horizontal="right" vertical="bottom" textRotation="0" wrapText="0" indent="0" justifyLastLine="0" shrinkToFit="0" readingOrder="0"/>
    </dxf>
    <dxf>
      <numFmt numFmtId="30" formatCode="@"/>
      <alignment horizontal="right" vertical="bottom" textRotation="0" wrapText="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11"/>
        <color auto="1"/>
        <name val="Arial Narrow"/>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164" formatCode="0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165"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numFmt numFmtId="165" formatCode="yyyy\-mm\-dd;@"/>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left style="thin">
          <color indexed="64"/>
        </left>
        <right style="thin">
          <color indexed="64"/>
        </right>
        <top style="medium">
          <color indexed="64"/>
        </top>
        <bottom style="thin">
          <color indexed="64"/>
        </bottom>
      </border>
    </dxf>
    <dxf>
      <font>
        <b val="0"/>
      </font>
      <protection locked="0" hidden="0"/>
    </dxf>
    <dxf>
      <border outline="0">
        <bottom style="thin">
          <color indexed="64"/>
        </bottom>
      </border>
    </dxf>
    <dxf>
      <font>
        <b val="0"/>
        <i val="0"/>
        <strike val="0"/>
        <condense val="0"/>
        <extend val="0"/>
        <outline val="0"/>
        <shadow val="0"/>
        <u val="none"/>
        <vertAlign val="baseline"/>
        <sz val="11"/>
        <color auto="1"/>
        <name val="Arial Narrow"/>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76201</xdr:colOff>
      <xdr:row>0</xdr:row>
      <xdr:rowOff>121920</xdr:rowOff>
    </xdr:from>
    <xdr:to>
      <xdr:col>1</xdr:col>
      <xdr:colOff>617221</xdr:colOff>
      <xdr:row>0</xdr:row>
      <xdr:rowOff>370392</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6201" y="121920"/>
          <a:ext cx="1043940" cy="24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143434</xdr:colOff>
      <xdr:row>1</xdr:row>
      <xdr:rowOff>67864</xdr:rowOff>
    </xdr:from>
    <xdr:to>
      <xdr:col>4</xdr:col>
      <xdr:colOff>224570</xdr:colOff>
      <xdr:row>3</xdr:row>
      <xdr:rowOff>80683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04799" y="220264"/>
          <a:ext cx="1183795" cy="281760"/>
        </a:xfrm>
        <a:prstGeom prst="rect">
          <a:avLst/>
        </a:prstGeom>
      </xdr:spPr>
    </xdr:pic>
    <xdr:clientData/>
  </xdr:twoCellAnchor>
  <xdr:twoCellAnchor editAs="oneCell">
    <xdr:from>
      <xdr:col>16</xdr:col>
      <xdr:colOff>152402</xdr:colOff>
      <xdr:row>1</xdr:row>
      <xdr:rowOff>80683</xdr:rowOff>
    </xdr:from>
    <xdr:to>
      <xdr:col>19</xdr:col>
      <xdr:colOff>104350</xdr:colOff>
      <xdr:row>3</xdr:row>
      <xdr:rowOff>62753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5136778" y="233083"/>
          <a:ext cx="1054607" cy="251011"/>
        </a:xfrm>
        <a:prstGeom prst="rect">
          <a:avLst/>
        </a:prstGeom>
      </xdr:spPr>
    </xdr:pic>
    <xdr:clientData/>
  </xdr:twoCellAnchor>
  <xdr:twoCellAnchor editAs="oneCell">
    <xdr:from>
      <xdr:col>1</xdr:col>
      <xdr:colOff>116542</xdr:colOff>
      <xdr:row>17</xdr:row>
      <xdr:rowOff>71720</xdr:rowOff>
    </xdr:from>
    <xdr:to>
      <xdr:col>4</xdr:col>
      <xdr:colOff>89646</xdr:colOff>
      <xdr:row>19</xdr:row>
      <xdr:rowOff>80682</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277907" y="4509249"/>
          <a:ext cx="1075763" cy="277904"/>
        </a:xfrm>
        <a:prstGeom prst="rect">
          <a:avLst/>
        </a:prstGeom>
      </xdr:spPr>
    </xdr:pic>
    <xdr:clientData/>
  </xdr:twoCellAnchor>
  <xdr:twoCellAnchor editAs="oneCell">
    <xdr:from>
      <xdr:col>16</xdr:col>
      <xdr:colOff>26896</xdr:colOff>
      <xdr:row>17</xdr:row>
      <xdr:rowOff>26895</xdr:rowOff>
    </xdr:from>
    <xdr:to>
      <xdr:col>19</xdr:col>
      <xdr:colOff>280163</xdr:colOff>
      <xdr:row>19</xdr:row>
      <xdr:rowOff>80682</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5011272" y="4464424"/>
          <a:ext cx="1355926" cy="322729"/>
        </a:xfrm>
        <a:prstGeom prst="rect">
          <a:avLst/>
        </a:prstGeom>
      </xdr:spPr>
    </xdr:pic>
    <xdr:clientData/>
  </xdr:twoCellAnchor>
  <xdr:twoCellAnchor editAs="oneCell">
    <xdr:from>
      <xdr:col>1</xdr:col>
      <xdr:colOff>152400</xdr:colOff>
      <xdr:row>33</xdr:row>
      <xdr:rowOff>89648</xdr:rowOff>
    </xdr:from>
    <xdr:to>
      <xdr:col>4</xdr:col>
      <xdr:colOff>162647</xdr:colOff>
      <xdr:row>35</xdr:row>
      <xdr:rowOff>89647</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313765" y="8821272"/>
          <a:ext cx="1112906" cy="268940"/>
        </a:xfrm>
        <a:prstGeom prst="rect">
          <a:avLst/>
        </a:prstGeom>
      </xdr:spPr>
    </xdr:pic>
    <xdr:clientData/>
  </xdr:twoCellAnchor>
  <xdr:twoCellAnchor editAs="oneCell">
    <xdr:from>
      <xdr:col>16</xdr:col>
      <xdr:colOff>161365</xdr:colOff>
      <xdr:row>33</xdr:row>
      <xdr:rowOff>71716</xdr:rowOff>
    </xdr:from>
    <xdr:to>
      <xdr:col>19</xdr:col>
      <xdr:colOff>220599</xdr:colOff>
      <xdr:row>35</xdr:row>
      <xdr:rowOff>89647</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5145741" y="8803340"/>
          <a:ext cx="1161893" cy="2868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685801</xdr:colOff>
      <xdr:row>2</xdr:row>
      <xdr:rowOff>83344</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38126" y="0"/>
          <a:ext cx="1390650" cy="330994"/>
        </a:xfrm>
        <a:prstGeom prst="rect">
          <a:avLst/>
        </a:prstGeom>
      </xdr:spPr>
    </xdr:pic>
    <xdr:clientData/>
  </xdr:twoCellAnchor>
  <xdr:twoCellAnchor editAs="oneCell">
    <xdr:from>
      <xdr:col>10</xdr:col>
      <xdr:colOff>19050</xdr:colOff>
      <xdr:row>0</xdr:row>
      <xdr:rowOff>19050</xdr:rowOff>
    </xdr:from>
    <xdr:to>
      <xdr:col>11</xdr:col>
      <xdr:colOff>634817</xdr:colOff>
      <xdr:row>2</xdr:row>
      <xdr:rowOff>85725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5362575" y="19050"/>
          <a:ext cx="1320617" cy="314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295275</xdr:colOff>
          <xdr:row>27</xdr:row>
          <xdr:rowOff>190500</xdr:rowOff>
        </xdr:from>
        <xdr:to>
          <xdr:col>6</xdr:col>
          <xdr:colOff>723900</xdr:colOff>
          <xdr:row>27</xdr:row>
          <xdr:rowOff>895350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364067</xdr:colOff>
      <xdr:row>0</xdr:row>
      <xdr:rowOff>76200</xdr:rowOff>
    </xdr:from>
    <xdr:to>
      <xdr:col>2</xdr:col>
      <xdr:colOff>592667</xdr:colOff>
      <xdr:row>0</xdr:row>
      <xdr:rowOff>505434</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64067" y="76200"/>
          <a:ext cx="1803400" cy="42923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NVENTARIO" displayName="INVENTARIO" ref="A10:T194" totalsRowShown="0" headerRowDxfId="37" dataDxfId="35" headerRowBorderDxfId="36" tableBorderDxfId="34">
  <tableColumns count="20">
    <tableColumn id="1" xr3:uid="{00000000-0010-0000-0000-000001000000}" name="Numero" dataDxfId="33"/>
    <tableColumn id="2" xr3:uid="{00000000-0010-0000-0000-000002000000}" name="Código" dataDxfId="32"/>
    <tableColumn id="3" xr3:uid="{00000000-0010-0000-0000-000003000000}" name="Nombre" dataDxfId="31"/>
    <tableColumn id="4" xr3:uid="{00000000-0010-0000-0000-000004000000}" name="Identificación" dataDxfId="30"/>
    <tableColumn id="5" xr3:uid="{00000000-0010-0000-0000-000005000000}" name="Incial" dataDxfId="29"/>
    <tableColumn id="6" xr3:uid="{00000000-0010-0000-0000-000006000000}" name="final" dataDxfId="28"/>
    <tableColumn id="7" xr3:uid="{00000000-0010-0000-0000-000007000000}" name="caja" dataDxfId="27"/>
    <tableColumn id="8" xr3:uid="{00000000-0010-0000-0000-000008000000}" name="Car" dataDxfId="26"/>
    <tableColumn id="9" xr3:uid="{00000000-0010-0000-0000-000009000000}" name="corr" dataDxfId="25"/>
    <tableColumn id="10" xr3:uid="{00000000-0010-0000-0000-00000A000000}" name="tom" dataDxfId="24"/>
    <tableColumn id="11" xr3:uid="{00000000-0010-0000-0000-00000B000000}" name="vol" dataDxfId="23"/>
    <tableColumn id="12" xr3:uid="{00000000-0010-0000-0000-00000C000000}" name="otro" dataDxfId="22"/>
    <tableColumn id="13" xr3:uid="{00000000-0010-0000-0000-00000D000000}" name="folios" dataDxfId="21"/>
    <tableColumn id="14" xr3:uid="{00000000-0010-0000-0000-00000E000000}" name="soporte" dataDxfId="20"/>
    <tableColumn id="15" xr3:uid="{00000000-0010-0000-0000-00000F000000}" name="mod" dataDxfId="19"/>
    <tableColumn id="16" xr3:uid="{00000000-0010-0000-0000-000010000000}" name="est" dataDxfId="18"/>
    <tableColumn id="17" xr3:uid="{00000000-0010-0000-0000-000011000000}" name="band" dataDxfId="17"/>
    <tableColumn id="18" xr3:uid="{00000000-0010-0000-0000-000012000000}" name="frecuencia" dataDxfId="16"/>
    <tableColumn id="19" xr3:uid="{00000000-0010-0000-0000-000013000000}" name="índice" dataDxfId="15"/>
    <tableColumn id="20" xr3:uid="{00000000-0010-0000-0000-000014000000}" name="notas" dataDxfId="1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RUPOS" displayName="GRUPOS" ref="A1:B52" totalsRowShown="0" headerRowDxfId="13" headerRowBorderDxfId="12" tableBorderDxfId="11">
  <autoFilter ref="A1:B52" xr:uid="{00000000-0009-0000-0100-000002000000}"/>
  <tableColumns count="2">
    <tableColumn id="1" xr3:uid="{00000000-0010-0000-0100-000001000000}" name="CODIGO" dataDxfId="10"/>
    <tableColumn id="2" xr3:uid="{00000000-0010-0000-0100-000002000000}" name="OFICINA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SERIES" displayName="SERIES" ref="D1:E35" totalsRowShown="0">
  <autoFilter ref="D1:E35" xr:uid="{00000000-0009-0000-0100-000004000000}"/>
  <tableColumns count="2">
    <tableColumn id="1" xr3:uid="{00000000-0010-0000-0200-000001000000}" name="CODIGO" dataDxfId="9"/>
    <tableColumn id="2" xr3:uid="{00000000-0010-0000-0200-000002000000}" name="SERI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SUBSERIES" displayName="SUBSERIES" ref="G1:H190" totalsRowShown="0">
  <autoFilter ref="G1:H190" xr:uid="{00000000-0009-0000-0100-000005000000}"/>
  <tableColumns count="2">
    <tableColumn id="1" xr3:uid="{00000000-0010-0000-0300-000001000000}" name="CODIGO" dataDxfId="8"/>
    <tableColumn id="2" xr3:uid="{00000000-0010-0000-0300-000002000000}" name="SUBSERI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OFICINAS" displayName="OFICINAS" ref="L1:N52" totalsRowShown="0" dataDxfId="7">
  <autoFilter ref="L1:N52" xr:uid="{00000000-0009-0000-0100-000001000000}"/>
  <tableColumns count="3">
    <tableColumn id="1" xr3:uid="{00000000-0010-0000-0400-000001000000}" name="OFICIS" dataDxfId="6"/>
    <tableColumn id="2" xr3:uid="{00000000-0010-0000-0400-000002000000}" name="COD" dataDxfId="5"/>
    <tableColumn id="3" xr3:uid="{00000000-0010-0000-0400-000003000000}" name="HALLAR" dataDxfId="4">
      <calculatedColumnFormula>ISNUMBER(SEARCH($P$2,OFICINAS[[#This Row],[OFICIS]],1))</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a7" displayName="Tabla7" ref="AF3:AF9" totalsRowShown="0">
  <autoFilter ref="AF3:AF9" xr:uid="{00000000-0009-0000-0100-000007000000}"/>
  <tableColumns count="1">
    <tableColumn id="1" xr3:uid="{00000000-0010-0000-0500-000001000000}" name="LISTAINVENTARIO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SERIECOMPLETA" displayName="SERIECOMPLETA" ref="AI2:AJ382" totalsRowShown="0">
  <autoFilter ref="AI2:AJ382" xr:uid="{00000000-0009-0000-0100-000008000000}"/>
  <tableColumns count="2">
    <tableColumn id="1" xr3:uid="{00000000-0010-0000-0600-000001000000}" name="CODIGO" dataDxfId="3"/>
    <tableColumn id="2" xr3:uid="{00000000-0010-0000-0600-000002000000}" name="SERI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indicedeclasi" displayName="indicedeclasi" ref="K3:K6" totalsRowShown="0" dataDxfId="2">
  <autoFilter ref="K3:K6" xr:uid="{00000000-0009-0000-0100-000009000000}"/>
  <tableColumns count="1">
    <tableColumn id="1" xr3:uid="{00000000-0010-0000-0700-000001000000}" name="indice"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00B0F0"/>
    <pageSetUpPr fitToPage="1"/>
  </sheetPr>
  <dimension ref="A1:Y200"/>
  <sheetViews>
    <sheetView showGridLines="0" tabSelected="1" view="pageBreakPreview" zoomScaleNormal="100" zoomScaleSheetLayoutView="100" workbookViewId="0"/>
  </sheetViews>
  <sheetFormatPr baseColWidth="10" defaultColWidth="11.42578125" defaultRowHeight="12.75" x14ac:dyDescent="0.2"/>
  <cols>
    <col min="1" max="1" width="7.28515625" style="118" customWidth="1"/>
    <col min="2" max="2" width="18.42578125" style="118" bestFit="1" customWidth="1"/>
    <col min="3" max="3" width="51.7109375" style="118" customWidth="1"/>
    <col min="4" max="4" width="8.85546875" style="118" customWidth="1"/>
    <col min="5" max="5" width="10" style="118" customWidth="1"/>
    <col min="6" max="6" width="12.7109375" style="118" customWidth="1"/>
    <col min="7" max="7" width="5.5703125" style="118" customWidth="1"/>
    <col min="8" max="8" width="4.28515625" style="118" customWidth="1"/>
    <col min="9" max="9" width="5.140625" style="119" bestFit="1" customWidth="1"/>
    <col min="10" max="12" width="4.28515625" style="118" customWidth="1"/>
    <col min="13" max="13" width="8.7109375" style="118" customWidth="1"/>
    <col min="14" max="14" width="7.42578125" style="118" customWidth="1"/>
    <col min="15" max="16" width="5.42578125" style="118" customWidth="1"/>
    <col min="17" max="17" width="5.85546875" style="118" customWidth="1"/>
    <col min="18" max="18" width="9.85546875" style="118" customWidth="1"/>
    <col min="19" max="19" width="12.42578125" style="118" customWidth="1"/>
    <col min="20" max="20" width="25" style="118" customWidth="1"/>
    <col min="21" max="16384" width="11.42578125" style="118"/>
  </cols>
  <sheetData>
    <row r="1" spans="1:25" ht="45" customHeight="1" x14ac:dyDescent="0.25">
      <c r="A1"/>
      <c r="B1" s="120"/>
      <c r="C1" s="122"/>
      <c r="D1" s="140" t="s">
        <v>1146</v>
      </c>
      <c r="E1" s="140"/>
      <c r="F1" s="140"/>
      <c r="G1" s="140"/>
      <c r="H1" s="140"/>
      <c r="I1" s="140"/>
      <c r="J1" s="140"/>
      <c r="K1" s="140"/>
      <c r="L1" s="140"/>
      <c r="M1" s="140"/>
      <c r="N1" s="140"/>
      <c r="O1" s="140"/>
      <c r="P1" s="140"/>
      <c r="Q1" s="140"/>
      <c r="R1" s="140"/>
      <c r="S1" s="122"/>
      <c r="T1" s="121" t="s">
        <v>1145</v>
      </c>
    </row>
    <row r="2" spans="1:25" s="107" customFormat="1" ht="18" x14ac:dyDescent="0.25">
      <c r="A2" s="141" t="s">
        <v>22</v>
      </c>
      <c r="B2" s="141"/>
      <c r="C2" s="142" t="s">
        <v>526</v>
      </c>
      <c r="D2" s="142"/>
      <c r="E2" s="142"/>
      <c r="F2" s="142"/>
      <c r="G2" s="102"/>
      <c r="H2" s="102"/>
      <c r="I2" s="103"/>
      <c r="J2" s="104"/>
      <c r="K2" s="104"/>
      <c r="L2" s="104"/>
      <c r="M2" s="105"/>
      <c r="N2" s="106"/>
      <c r="O2" s="106"/>
      <c r="P2" s="106"/>
      <c r="Q2" s="106"/>
      <c r="R2" s="106"/>
      <c r="S2" s="124"/>
      <c r="T2" s="125"/>
    </row>
    <row r="3" spans="1:25" s="107" customFormat="1" ht="15.75" x14ac:dyDescent="0.25">
      <c r="A3" s="143" t="s">
        <v>23</v>
      </c>
      <c r="B3" s="143"/>
      <c r="C3" s="142" t="s">
        <v>526</v>
      </c>
      <c r="D3" s="142"/>
      <c r="E3" s="142"/>
      <c r="F3" s="142"/>
      <c r="G3" s="39" t="str">
        <f>SUBSTITUTE(C4," ","_")</f>
        <v>DESPACHO_DEL_MINISTRO</v>
      </c>
      <c r="H3" s="17"/>
      <c r="I3" s="18"/>
      <c r="J3" s="12"/>
      <c r="M3" s="105"/>
      <c r="O3" s="144" t="s">
        <v>520</v>
      </c>
      <c r="P3" s="144"/>
      <c r="Q3" s="144"/>
      <c r="R3" s="144"/>
      <c r="S3" s="12"/>
      <c r="T3" s="12"/>
    </row>
    <row r="4" spans="1:25" s="107" customFormat="1" ht="16.5" x14ac:dyDescent="0.25">
      <c r="A4" s="143" t="s">
        <v>24</v>
      </c>
      <c r="B4" s="143"/>
      <c r="C4" s="169" t="s">
        <v>58</v>
      </c>
      <c r="D4" s="170"/>
      <c r="E4" s="170"/>
      <c r="F4" s="170"/>
      <c r="G4" s="171" t="str">
        <f>IFERROR(CONCATENATE("Código: ",VLOOKUP(C4,OFICINAS[],2,FALSE)),"")</f>
        <v>Código: 100</v>
      </c>
      <c r="H4" s="172"/>
      <c r="I4" s="172"/>
      <c r="J4" s="173"/>
      <c r="K4" s="108"/>
      <c r="L4" s="108"/>
      <c r="N4" s="108"/>
      <c r="O4" s="19" t="s">
        <v>26</v>
      </c>
      <c r="P4" s="20" t="s">
        <v>27</v>
      </c>
      <c r="Q4" s="20" t="s">
        <v>28</v>
      </c>
      <c r="R4" s="21" t="s">
        <v>29</v>
      </c>
      <c r="S4" s="126"/>
      <c r="T4" s="12"/>
    </row>
    <row r="5" spans="1:25" s="107" customFormat="1" ht="15.75" x14ac:dyDescent="0.2">
      <c r="A5" s="143" t="s">
        <v>25</v>
      </c>
      <c r="B5" s="143"/>
      <c r="C5" s="162" t="s">
        <v>59</v>
      </c>
      <c r="D5" s="163"/>
      <c r="E5" s="163"/>
      <c r="F5" s="163"/>
      <c r="G5" s="171" t="str">
        <f>IFERROR(CONCATENATE("Código: ",VLOOKUP(C5,OFICINAS[],2,FALSE)),"")</f>
        <v>Código: 101</v>
      </c>
      <c r="H5" s="172"/>
      <c r="I5" s="172"/>
      <c r="J5" s="173"/>
      <c r="K5" s="109"/>
      <c r="L5" s="109"/>
      <c r="O5" s="111"/>
      <c r="P5" s="112"/>
      <c r="Q5" s="113"/>
      <c r="R5" s="13"/>
      <c r="S5" s="127"/>
      <c r="T5" s="12"/>
    </row>
    <row r="6" spans="1:25" s="107" customFormat="1" ht="15.75" x14ac:dyDescent="0.25">
      <c r="A6" s="141" t="s">
        <v>30</v>
      </c>
      <c r="B6" s="141"/>
      <c r="C6" s="164" t="s">
        <v>615</v>
      </c>
      <c r="D6" s="165"/>
      <c r="E6" s="165"/>
      <c r="F6" s="165"/>
      <c r="G6" s="166" t="str">
        <f>IF(C6="INVENTARIO TRANSFERENCIA PRIMARIA","Año vigencia transferencia:","")</f>
        <v/>
      </c>
      <c r="H6" s="167"/>
      <c r="I6" s="167"/>
      <c r="J6" s="167"/>
      <c r="K6" s="168"/>
      <c r="L6" s="168"/>
      <c r="M6" s="110"/>
      <c r="N6" s="110"/>
      <c r="S6" s="128"/>
      <c r="T6" s="12"/>
    </row>
    <row r="7" spans="1:25" s="107" customFormat="1" ht="4.5" customHeight="1" thickBot="1" x14ac:dyDescent="0.25">
      <c r="A7" s="161"/>
      <c r="B7" s="161"/>
      <c r="C7" s="161"/>
      <c r="D7" s="161"/>
      <c r="E7" s="161"/>
      <c r="F7" s="161"/>
      <c r="G7" s="161"/>
      <c r="H7" s="161"/>
      <c r="I7" s="161"/>
      <c r="J7" s="161"/>
      <c r="K7" s="161"/>
      <c r="L7" s="161"/>
      <c r="M7" s="161"/>
      <c r="N7" s="161"/>
      <c r="O7" s="161"/>
      <c r="P7" s="161"/>
      <c r="Q7" s="161"/>
      <c r="R7" s="161"/>
      <c r="S7" s="161"/>
      <c r="T7" s="161"/>
    </row>
    <row r="8" spans="1:25" s="114" customFormat="1" ht="23.25" customHeight="1" thickBot="1" x14ac:dyDescent="0.3">
      <c r="A8" s="150" t="s">
        <v>31</v>
      </c>
      <c r="B8" s="152" t="s">
        <v>32</v>
      </c>
      <c r="C8" s="152" t="s">
        <v>33</v>
      </c>
      <c r="D8" s="154" t="s">
        <v>1092</v>
      </c>
      <c r="E8" s="148" t="s">
        <v>34</v>
      </c>
      <c r="F8" s="149"/>
      <c r="G8" s="150" t="s">
        <v>35</v>
      </c>
      <c r="H8" s="156" t="s">
        <v>36</v>
      </c>
      <c r="I8" s="157"/>
      <c r="J8" s="157"/>
      <c r="K8" s="158"/>
      <c r="L8" s="159"/>
      <c r="M8" s="154" t="s">
        <v>37</v>
      </c>
      <c r="N8" s="154" t="s">
        <v>38</v>
      </c>
      <c r="O8" s="156" t="s">
        <v>39</v>
      </c>
      <c r="P8" s="157"/>
      <c r="Q8" s="159"/>
      <c r="R8" s="154" t="s">
        <v>40</v>
      </c>
      <c r="S8" s="154" t="s">
        <v>57</v>
      </c>
      <c r="T8" s="154" t="s">
        <v>41</v>
      </c>
    </row>
    <row r="9" spans="1:25" s="114" customFormat="1" ht="15.75" customHeight="1" thickBot="1" x14ac:dyDescent="0.3">
      <c r="A9" s="151"/>
      <c r="B9" s="153"/>
      <c r="C9" s="153"/>
      <c r="D9" s="155"/>
      <c r="E9" s="22" t="s">
        <v>42</v>
      </c>
      <c r="F9" s="23" t="s">
        <v>43</v>
      </c>
      <c r="G9" s="151"/>
      <c r="H9" s="24" t="s">
        <v>44</v>
      </c>
      <c r="I9" s="25" t="s">
        <v>45</v>
      </c>
      <c r="J9" s="26" t="s">
        <v>46</v>
      </c>
      <c r="K9" s="27" t="s">
        <v>47</v>
      </c>
      <c r="L9" s="28" t="s">
        <v>48</v>
      </c>
      <c r="M9" s="155"/>
      <c r="N9" s="155"/>
      <c r="O9" s="29" t="s">
        <v>49</v>
      </c>
      <c r="P9" s="30" t="s">
        <v>50</v>
      </c>
      <c r="Q9" s="31" t="s">
        <v>51</v>
      </c>
      <c r="R9" s="155"/>
      <c r="S9" s="155"/>
      <c r="T9" s="155"/>
    </row>
    <row r="10" spans="1:25" s="117" customFormat="1" ht="30" hidden="1" customHeight="1" x14ac:dyDescent="0.25">
      <c r="A10" s="4" t="s">
        <v>549</v>
      </c>
      <c r="B10" s="1" t="s">
        <v>0</v>
      </c>
      <c r="C10" s="16" t="s">
        <v>554</v>
      </c>
      <c r="D10" s="1" t="s">
        <v>537</v>
      </c>
      <c r="E10" s="115" t="s">
        <v>551</v>
      </c>
      <c r="F10" s="115" t="s">
        <v>552</v>
      </c>
      <c r="G10" s="2" t="s">
        <v>550</v>
      </c>
      <c r="H10" s="3" t="s">
        <v>556</v>
      </c>
      <c r="I10" s="3" t="s">
        <v>538</v>
      </c>
      <c r="J10" s="3" t="s">
        <v>555</v>
      </c>
      <c r="K10" s="3" t="s">
        <v>539</v>
      </c>
      <c r="L10" s="3" t="s">
        <v>540</v>
      </c>
      <c r="M10" s="116" t="s">
        <v>553</v>
      </c>
      <c r="N10" s="1" t="s">
        <v>541</v>
      </c>
      <c r="O10" s="1" t="s">
        <v>542</v>
      </c>
      <c r="P10" s="1" t="s">
        <v>543</v>
      </c>
      <c r="Q10" s="1" t="s">
        <v>544</v>
      </c>
      <c r="R10" s="1" t="s">
        <v>545</v>
      </c>
      <c r="S10" s="1" t="s">
        <v>1150</v>
      </c>
      <c r="T10" s="5" t="s">
        <v>547</v>
      </c>
    </row>
    <row r="11" spans="1:25" s="117" customFormat="1" ht="16.5" x14ac:dyDescent="0.25">
      <c r="A11" s="4"/>
      <c r="B11" s="137" t="s">
        <v>1391</v>
      </c>
      <c r="C11" s="139" t="s">
        <v>1178</v>
      </c>
      <c r="D11" s="1"/>
      <c r="E11" s="115"/>
      <c r="F11" s="115"/>
      <c r="G11" s="2"/>
      <c r="H11" s="3"/>
      <c r="I11" s="3"/>
      <c r="J11" s="3"/>
      <c r="K11" s="3"/>
      <c r="L11" s="3"/>
      <c r="M11" s="116"/>
      <c r="N11" s="1"/>
      <c r="O11" s="1"/>
      <c r="P11" s="1"/>
      <c r="Q11" s="1"/>
      <c r="R11" s="1"/>
      <c r="S11" s="1"/>
      <c r="T11" s="5"/>
    </row>
    <row r="12" spans="1:25" s="114" customFormat="1" ht="16.5" x14ac:dyDescent="0.25">
      <c r="A12" s="4">
        <v>1</v>
      </c>
      <c r="B12" s="1" t="s">
        <v>1391</v>
      </c>
      <c r="C12" s="16" t="s">
        <v>1248</v>
      </c>
      <c r="D12" s="1"/>
      <c r="E12" s="14">
        <v>33494</v>
      </c>
      <c r="F12" s="14">
        <v>36565</v>
      </c>
      <c r="G12" s="2">
        <v>1</v>
      </c>
      <c r="H12" s="3" t="s">
        <v>1148</v>
      </c>
      <c r="I12" s="3"/>
      <c r="J12" s="3"/>
      <c r="K12" s="3"/>
      <c r="L12" s="3"/>
      <c r="M12" s="3" t="s">
        <v>1179</v>
      </c>
      <c r="N12" s="1" t="s">
        <v>1149</v>
      </c>
      <c r="O12" s="15"/>
      <c r="P12" s="1"/>
      <c r="Q12" s="1"/>
      <c r="R12" s="1" t="s">
        <v>1157</v>
      </c>
      <c r="S12" s="1" t="s">
        <v>521</v>
      </c>
      <c r="T12" s="5"/>
      <c r="V12" s="117"/>
      <c r="W12" s="117"/>
      <c r="X12" s="117"/>
      <c r="Y12" s="117"/>
    </row>
    <row r="13" spans="1:25" s="114" customFormat="1" ht="16.5" x14ac:dyDescent="0.25">
      <c r="A13" s="4">
        <v>2</v>
      </c>
      <c r="B13" s="1" t="s">
        <v>1391</v>
      </c>
      <c r="C13" s="16" t="s">
        <v>1249</v>
      </c>
      <c r="D13" s="1"/>
      <c r="E13" s="14">
        <v>37271</v>
      </c>
      <c r="F13" s="14">
        <v>37316</v>
      </c>
      <c r="G13" s="2">
        <v>1</v>
      </c>
      <c r="H13" s="3" t="s">
        <v>1148</v>
      </c>
      <c r="I13" s="3"/>
      <c r="J13" s="3"/>
      <c r="K13" s="3"/>
      <c r="L13" s="3"/>
      <c r="M13" s="3" t="s">
        <v>1180</v>
      </c>
      <c r="N13" s="1" t="s">
        <v>1149</v>
      </c>
      <c r="O13" s="15"/>
      <c r="P13" s="1"/>
      <c r="Q13" s="1"/>
      <c r="R13" s="1" t="s">
        <v>1157</v>
      </c>
      <c r="S13" s="1" t="s">
        <v>521</v>
      </c>
      <c r="T13" s="5"/>
      <c r="V13" s="117"/>
      <c r="W13" s="117"/>
      <c r="X13" s="117"/>
      <c r="Y13" s="117"/>
    </row>
    <row r="14" spans="1:25" s="114" customFormat="1" ht="16.5" x14ac:dyDescent="0.25">
      <c r="A14" s="4">
        <v>3</v>
      </c>
      <c r="B14" s="1" t="s">
        <v>1391</v>
      </c>
      <c r="C14" s="16" t="s">
        <v>1359</v>
      </c>
      <c r="D14" s="1"/>
      <c r="E14" s="14">
        <v>37702</v>
      </c>
      <c r="F14" s="14">
        <v>37755</v>
      </c>
      <c r="G14" s="2">
        <v>1</v>
      </c>
      <c r="H14" s="3" t="s">
        <v>1148</v>
      </c>
      <c r="I14" s="3" t="s">
        <v>1183</v>
      </c>
      <c r="J14" s="3"/>
      <c r="K14" s="3"/>
      <c r="L14" s="3"/>
      <c r="M14" s="3" t="s">
        <v>1151</v>
      </c>
      <c r="N14" s="1" t="s">
        <v>1149</v>
      </c>
      <c r="O14" s="15"/>
      <c r="P14" s="1"/>
      <c r="Q14" s="1"/>
      <c r="R14" s="1" t="s">
        <v>1157</v>
      </c>
      <c r="S14" s="1" t="s">
        <v>521</v>
      </c>
      <c r="T14" s="5"/>
      <c r="V14" s="117"/>
      <c r="W14" s="117"/>
      <c r="X14" s="117"/>
      <c r="Y14" s="117"/>
    </row>
    <row r="15" spans="1:25" s="114" customFormat="1" ht="16.5" x14ac:dyDescent="0.25">
      <c r="A15" s="4">
        <v>4</v>
      </c>
      <c r="B15" s="1" t="s">
        <v>1391</v>
      </c>
      <c r="C15" s="16" t="s">
        <v>1359</v>
      </c>
      <c r="D15" s="1"/>
      <c r="E15" s="14">
        <v>37760</v>
      </c>
      <c r="F15" s="14">
        <v>37827</v>
      </c>
      <c r="G15" s="2">
        <v>1</v>
      </c>
      <c r="H15" s="3" t="s">
        <v>1148</v>
      </c>
      <c r="I15" s="3" t="s">
        <v>1184</v>
      </c>
      <c r="J15" s="3"/>
      <c r="K15" s="3"/>
      <c r="L15" s="3"/>
      <c r="M15" s="3" t="s">
        <v>1181</v>
      </c>
      <c r="N15" s="1" t="s">
        <v>1149</v>
      </c>
      <c r="O15" s="15"/>
      <c r="P15" s="1"/>
      <c r="Q15" s="1"/>
      <c r="R15" s="1" t="s">
        <v>1157</v>
      </c>
      <c r="S15" s="1" t="s">
        <v>521</v>
      </c>
      <c r="T15" s="5"/>
      <c r="V15" s="117"/>
      <c r="W15" s="117"/>
      <c r="X15" s="117"/>
      <c r="Y15" s="117"/>
    </row>
    <row r="16" spans="1:25" s="114" customFormat="1" ht="16.5" x14ac:dyDescent="0.25">
      <c r="A16" s="4">
        <v>5</v>
      </c>
      <c r="B16" s="1" t="s">
        <v>1391</v>
      </c>
      <c r="C16" s="16" t="s">
        <v>1359</v>
      </c>
      <c r="D16" s="1"/>
      <c r="E16" s="14">
        <v>37831</v>
      </c>
      <c r="F16" s="14">
        <v>37893</v>
      </c>
      <c r="G16" s="2">
        <v>1</v>
      </c>
      <c r="H16" s="3" t="s">
        <v>1148</v>
      </c>
      <c r="I16" s="3" t="s">
        <v>1185</v>
      </c>
      <c r="J16" s="3"/>
      <c r="K16" s="3"/>
      <c r="L16" s="3"/>
      <c r="M16" s="3" t="s">
        <v>1182</v>
      </c>
      <c r="N16" s="1" t="s">
        <v>1384</v>
      </c>
      <c r="O16" s="15"/>
      <c r="P16" s="1"/>
      <c r="Q16" s="1"/>
      <c r="R16" s="1" t="s">
        <v>1157</v>
      </c>
      <c r="S16" s="1" t="s">
        <v>521</v>
      </c>
      <c r="T16" s="5"/>
      <c r="V16" s="117"/>
      <c r="W16" s="117"/>
      <c r="X16" s="117"/>
      <c r="Y16" s="117"/>
    </row>
    <row r="17" spans="1:25" s="114" customFormat="1" ht="33" x14ac:dyDescent="0.25">
      <c r="A17" s="4">
        <v>6</v>
      </c>
      <c r="B17" s="1" t="s">
        <v>1391</v>
      </c>
      <c r="C17" s="16" t="s">
        <v>1250</v>
      </c>
      <c r="D17" s="1"/>
      <c r="E17" s="14">
        <v>37629</v>
      </c>
      <c r="F17" s="14">
        <v>37959</v>
      </c>
      <c r="G17" s="2">
        <v>1</v>
      </c>
      <c r="H17" s="3" t="s">
        <v>1148</v>
      </c>
      <c r="I17" s="3"/>
      <c r="J17" s="3"/>
      <c r="K17" s="3"/>
      <c r="L17" s="3"/>
      <c r="M17" s="3" t="s">
        <v>1186</v>
      </c>
      <c r="N17" s="1" t="s">
        <v>1384</v>
      </c>
      <c r="O17" s="15"/>
      <c r="P17" s="1"/>
      <c r="Q17" s="1"/>
      <c r="R17" s="1" t="s">
        <v>1157</v>
      </c>
      <c r="S17" s="1" t="s">
        <v>521</v>
      </c>
      <c r="T17" s="5"/>
      <c r="V17" s="117"/>
      <c r="W17" s="117"/>
      <c r="X17" s="117"/>
      <c r="Y17" s="117"/>
    </row>
    <row r="18" spans="1:25" s="114" customFormat="1" ht="33" x14ac:dyDescent="0.25">
      <c r="A18" s="4">
        <v>7</v>
      </c>
      <c r="B18" s="1" t="s">
        <v>1391</v>
      </c>
      <c r="C18" s="16" t="s">
        <v>1360</v>
      </c>
      <c r="D18" s="1"/>
      <c r="E18" s="14">
        <v>37732</v>
      </c>
      <c r="F18" s="14">
        <v>37974</v>
      </c>
      <c r="G18" s="2">
        <v>1</v>
      </c>
      <c r="H18" s="3" t="s">
        <v>1148</v>
      </c>
      <c r="I18" s="3"/>
      <c r="J18" s="3"/>
      <c r="K18" s="3"/>
      <c r="L18" s="3"/>
      <c r="M18" s="3" t="s">
        <v>1187</v>
      </c>
      <c r="N18" s="1" t="s">
        <v>1384</v>
      </c>
      <c r="O18" s="15"/>
      <c r="P18" s="1"/>
      <c r="Q18" s="1"/>
      <c r="R18" s="1" t="s">
        <v>1157</v>
      </c>
      <c r="S18" s="1" t="s">
        <v>521</v>
      </c>
      <c r="T18" s="5"/>
      <c r="V18" s="117"/>
      <c r="W18" s="117"/>
      <c r="X18" s="117"/>
      <c r="Y18" s="117"/>
    </row>
    <row r="19" spans="1:25" s="114" customFormat="1" ht="33" x14ac:dyDescent="0.25">
      <c r="A19" s="4">
        <v>8</v>
      </c>
      <c r="B19" s="1" t="s">
        <v>1391</v>
      </c>
      <c r="C19" s="16" t="s">
        <v>1251</v>
      </c>
      <c r="D19" s="1"/>
      <c r="E19" s="14">
        <v>37249</v>
      </c>
      <c r="F19" s="14">
        <v>37785</v>
      </c>
      <c r="G19" s="2">
        <v>1</v>
      </c>
      <c r="H19" s="3" t="s">
        <v>1148</v>
      </c>
      <c r="I19" s="3"/>
      <c r="J19" s="3"/>
      <c r="K19" s="3"/>
      <c r="L19" s="3"/>
      <c r="M19" s="3" t="s">
        <v>1188</v>
      </c>
      <c r="N19" s="1" t="s">
        <v>1384</v>
      </c>
      <c r="O19" s="15"/>
      <c r="P19" s="1"/>
      <c r="Q19" s="1"/>
      <c r="R19" s="1" t="s">
        <v>1157</v>
      </c>
      <c r="S19" s="1" t="s">
        <v>521</v>
      </c>
      <c r="T19" s="5"/>
      <c r="V19" s="117"/>
      <c r="W19" s="117"/>
      <c r="X19" s="117"/>
      <c r="Y19" s="117"/>
    </row>
    <row r="20" spans="1:25" s="114" customFormat="1" ht="33" x14ac:dyDescent="0.25">
      <c r="A20" s="4">
        <v>9</v>
      </c>
      <c r="B20" s="1" t="s">
        <v>1391</v>
      </c>
      <c r="C20" s="16" t="s">
        <v>1252</v>
      </c>
      <c r="D20" s="1"/>
      <c r="E20" s="14">
        <v>37740</v>
      </c>
      <c r="F20" s="14">
        <v>37924</v>
      </c>
      <c r="G20" s="2">
        <v>1</v>
      </c>
      <c r="H20" s="3" t="s">
        <v>1148</v>
      </c>
      <c r="I20" s="3"/>
      <c r="J20" s="3"/>
      <c r="K20" s="3"/>
      <c r="L20" s="3"/>
      <c r="M20" s="3" t="s">
        <v>1189</v>
      </c>
      <c r="N20" s="1" t="s">
        <v>1384</v>
      </c>
      <c r="O20" s="15"/>
      <c r="P20" s="1"/>
      <c r="Q20" s="1"/>
      <c r="R20" s="1" t="s">
        <v>1157</v>
      </c>
      <c r="S20" s="1" t="s">
        <v>521</v>
      </c>
      <c r="T20" s="5"/>
      <c r="V20" s="117"/>
      <c r="W20" s="117"/>
      <c r="X20" s="117"/>
      <c r="Y20" s="117"/>
    </row>
    <row r="21" spans="1:25" s="114" customFormat="1" ht="33" x14ac:dyDescent="0.25">
      <c r="A21" s="4">
        <v>10</v>
      </c>
      <c r="B21" s="1" t="s">
        <v>1391</v>
      </c>
      <c r="C21" s="16" t="s">
        <v>1251</v>
      </c>
      <c r="D21" s="1"/>
      <c r="E21" s="14">
        <v>37811</v>
      </c>
      <c r="F21" s="14">
        <v>37956</v>
      </c>
      <c r="G21" s="2">
        <v>2</v>
      </c>
      <c r="H21" s="3" t="s">
        <v>1148</v>
      </c>
      <c r="I21" s="3"/>
      <c r="J21" s="3"/>
      <c r="K21" s="3"/>
      <c r="L21" s="3"/>
      <c r="M21" s="3" t="s">
        <v>1160</v>
      </c>
      <c r="N21" s="1" t="s">
        <v>1384</v>
      </c>
      <c r="O21" s="15"/>
      <c r="P21" s="1"/>
      <c r="Q21" s="1"/>
      <c r="R21" s="1" t="s">
        <v>1157</v>
      </c>
      <c r="S21" s="1" t="s">
        <v>521</v>
      </c>
      <c r="T21" s="5"/>
      <c r="V21" s="117"/>
      <c r="W21" s="117"/>
      <c r="X21" s="117"/>
      <c r="Y21" s="117"/>
    </row>
    <row r="22" spans="1:25" s="114" customFormat="1" ht="33" x14ac:dyDescent="0.25">
      <c r="A22" s="4">
        <v>11</v>
      </c>
      <c r="B22" s="1" t="s">
        <v>1391</v>
      </c>
      <c r="C22" s="16" t="s">
        <v>1253</v>
      </c>
      <c r="D22" s="1"/>
      <c r="E22" s="14">
        <v>37699</v>
      </c>
      <c r="F22" s="14">
        <v>37967</v>
      </c>
      <c r="G22" s="2">
        <v>2</v>
      </c>
      <c r="H22" s="3" t="s">
        <v>1148</v>
      </c>
      <c r="I22" s="3"/>
      <c r="J22" s="3"/>
      <c r="K22" s="3"/>
      <c r="L22" s="3"/>
      <c r="M22" s="3" t="s">
        <v>1190</v>
      </c>
      <c r="N22" s="1" t="s">
        <v>1384</v>
      </c>
      <c r="O22" s="15"/>
      <c r="P22" s="1"/>
      <c r="Q22" s="1"/>
      <c r="R22" s="1" t="s">
        <v>1157</v>
      </c>
      <c r="S22" s="1" t="s">
        <v>521</v>
      </c>
      <c r="T22" s="5"/>
      <c r="V22" s="117"/>
      <c r="W22" s="117"/>
      <c r="X22" s="117"/>
      <c r="Y22" s="117"/>
    </row>
    <row r="23" spans="1:25" s="114" customFormat="1" ht="33" x14ac:dyDescent="0.25">
      <c r="A23" s="4">
        <v>12</v>
      </c>
      <c r="B23" s="1" t="s">
        <v>1391</v>
      </c>
      <c r="C23" s="16" t="s">
        <v>1254</v>
      </c>
      <c r="D23" s="1"/>
      <c r="E23" s="14">
        <v>37732</v>
      </c>
      <c r="F23" s="14">
        <v>37914</v>
      </c>
      <c r="G23" s="2">
        <v>2</v>
      </c>
      <c r="H23" s="3" t="s">
        <v>1148</v>
      </c>
      <c r="I23" s="3"/>
      <c r="J23" s="3"/>
      <c r="K23" s="3"/>
      <c r="L23" s="3"/>
      <c r="M23" s="3" t="s">
        <v>1191</v>
      </c>
      <c r="N23" s="1" t="s">
        <v>1384</v>
      </c>
      <c r="O23" s="15"/>
      <c r="P23" s="1"/>
      <c r="Q23" s="1"/>
      <c r="R23" s="1" t="s">
        <v>1157</v>
      </c>
      <c r="S23" s="1" t="s">
        <v>521</v>
      </c>
      <c r="T23" s="5"/>
      <c r="V23" s="117"/>
      <c r="W23" s="117"/>
      <c r="X23" s="117"/>
      <c r="Y23" s="117"/>
    </row>
    <row r="24" spans="1:25" s="114" customFormat="1" ht="16.5" x14ac:dyDescent="0.25">
      <c r="A24" s="4">
        <v>13</v>
      </c>
      <c r="B24" s="1" t="s">
        <v>1391</v>
      </c>
      <c r="C24" s="16" t="s">
        <v>1255</v>
      </c>
      <c r="D24" s="1"/>
      <c r="E24" s="14">
        <v>37823</v>
      </c>
      <c r="F24" s="14">
        <v>37880</v>
      </c>
      <c r="G24" s="2">
        <v>2</v>
      </c>
      <c r="H24" s="3" t="s">
        <v>1148</v>
      </c>
      <c r="I24" s="3" t="s">
        <v>1194</v>
      </c>
      <c r="J24" s="3"/>
      <c r="K24" s="3"/>
      <c r="L24" s="3"/>
      <c r="M24" s="3" t="s">
        <v>1165</v>
      </c>
      <c r="N24" s="1" t="s">
        <v>1384</v>
      </c>
      <c r="O24" s="15"/>
      <c r="P24" s="1"/>
      <c r="Q24" s="1"/>
      <c r="R24" s="1" t="s">
        <v>1157</v>
      </c>
      <c r="S24" s="1" t="s">
        <v>521</v>
      </c>
      <c r="T24" s="5"/>
      <c r="V24" s="117"/>
      <c r="W24" s="117"/>
      <c r="X24" s="117"/>
      <c r="Y24" s="117"/>
    </row>
    <row r="25" spans="1:25" s="114" customFormat="1" ht="16.5" x14ac:dyDescent="0.25">
      <c r="A25" s="4">
        <v>14</v>
      </c>
      <c r="B25" s="1" t="s">
        <v>1391</v>
      </c>
      <c r="C25" s="16" t="s">
        <v>1255</v>
      </c>
      <c r="D25" s="1"/>
      <c r="E25" s="14">
        <v>37756</v>
      </c>
      <c r="F25" s="14">
        <v>37831</v>
      </c>
      <c r="G25" s="2">
        <v>2</v>
      </c>
      <c r="H25" s="3" t="s">
        <v>1148</v>
      </c>
      <c r="I25" s="132" t="s">
        <v>1195</v>
      </c>
      <c r="J25" s="3"/>
      <c r="K25" s="3"/>
      <c r="L25" s="3"/>
      <c r="M25" s="3" t="s">
        <v>1196</v>
      </c>
      <c r="N25" s="1" t="s">
        <v>1384</v>
      </c>
      <c r="O25" s="15"/>
      <c r="P25" s="1"/>
      <c r="Q25" s="1"/>
      <c r="R25" s="1" t="s">
        <v>1157</v>
      </c>
      <c r="S25" s="1" t="s">
        <v>521</v>
      </c>
      <c r="T25" s="5"/>
      <c r="V25" s="117"/>
      <c r="W25" s="117"/>
      <c r="X25" s="117"/>
      <c r="Y25" s="117"/>
    </row>
    <row r="26" spans="1:25" s="114" customFormat="1" ht="33" x14ac:dyDescent="0.25">
      <c r="A26" s="4">
        <v>15</v>
      </c>
      <c r="B26" s="1" t="s">
        <v>1391</v>
      </c>
      <c r="C26" s="16" t="s">
        <v>1361</v>
      </c>
      <c r="D26" s="1"/>
      <c r="E26" s="14">
        <v>37757</v>
      </c>
      <c r="F26" s="14">
        <v>37926</v>
      </c>
      <c r="G26" s="2">
        <v>2</v>
      </c>
      <c r="H26" s="3" t="s">
        <v>1148</v>
      </c>
      <c r="I26" s="3" t="s">
        <v>1194</v>
      </c>
      <c r="J26" s="3"/>
      <c r="K26" s="3"/>
      <c r="L26" s="3"/>
      <c r="M26" s="3" t="s">
        <v>1156</v>
      </c>
      <c r="N26" s="1" t="s">
        <v>1384</v>
      </c>
      <c r="O26" s="15"/>
      <c r="P26" s="1"/>
      <c r="Q26" s="1"/>
      <c r="R26" s="1" t="s">
        <v>1157</v>
      </c>
      <c r="S26" s="1" t="s">
        <v>521</v>
      </c>
      <c r="T26" s="5"/>
      <c r="V26" s="117"/>
      <c r="W26" s="117"/>
      <c r="X26" s="117"/>
      <c r="Y26" s="117"/>
    </row>
    <row r="27" spans="1:25" s="114" customFormat="1" ht="33" x14ac:dyDescent="0.25">
      <c r="A27" s="4">
        <v>16</v>
      </c>
      <c r="B27" s="1" t="s">
        <v>1391</v>
      </c>
      <c r="C27" s="16" t="s">
        <v>1361</v>
      </c>
      <c r="D27" s="1"/>
      <c r="E27" s="14">
        <v>37670</v>
      </c>
      <c r="F27" s="14">
        <v>37823</v>
      </c>
      <c r="G27" s="2">
        <v>2</v>
      </c>
      <c r="H27" s="3" t="s">
        <v>1148</v>
      </c>
      <c r="I27" s="132" t="s">
        <v>1195</v>
      </c>
      <c r="J27" s="3"/>
      <c r="K27" s="3"/>
      <c r="L27" s="3"/>
      <c r="M27" s="3" t="s">
        <v>1193</v>
      </c>
      <c r="N27" s="1" t="s">
        <v>1384</v>
      </c>
      <c r="O27" s="15"/>
      <c r="P27" s="1"/>
      <c r="Q27" s="1"/>
      <c r="R27" s="1" t="s">
        <v>1157</v>
      </c>
      <c r="S27" s="1" t="s">
        <v>521</v>
      </c>
      <c r="T27" s="5"/>
      <c r="V27" s="117"/>
      <c r="W27" s="117"/>
      <c r="X27" s="117"/>
      <c r="Y27" s="117"/>
    </row>
    <row r="28" spans="1:25" s="114" customFormat="1" ht="33" x14ac:dyDescent="0.25">
      <c r="A28" s="4">
        <v>17</v>
      </c>
      <c r="B28" s="1" t="s">
        <v>1391</v>
      </c>
      <c r="C28" s="16" t="s">
        <v>1256</v>
      </c>
      <c r="D28" s="1"/>
      <c r="E28" s="14">
        <v>37652</v>
      </c>
      <c r="F28" s="14">
        <v>37761</v>
      </c>
      <c r="G28" s="2">
        <v>2</v>
      </c>
      <c r="H28" s="3" t="s">
        <v>1148</v>
      </c>
      <c r="I28" s="132"/>
      <c r="J28" s="3"/>
      <c r="K28" s="3"/>
      <c r="L28" s="3"/>
      <c r="M28" s="3" t="s">
        <v>1161</v>
      </c>
      <c r="N28" s="1" t="s">
        <v>1384</v>
      </c>
      <c r="O28" s="15"/>
      <c r="P28" s="1"/>
      <c r="Q28" s="1"/>
      <c r="R28" s="1" t="s">
        <v>1157</v>
      </c>
      <c r="S28" s="1" t="s">
        <v>521</v>
      </c>
      <c r="T28" s="5"/>
      <c r="V28" s="117"/>
      <c r="W28" s="117"/>
      <c r="X28" s="117"/>
      <c r="Y28" s="117"/>
    </row>
    <row r="29" spans="1:25" s="114" customFormat="1" ht="33" x14ac:dyDescent="0.25">
      <c r="A29" s="4">
        <v>18</v>
      </c>
      <c r="B29" s="1" t="s">
        <v>1391</v>
      </c>
      <c r="C29" s="16" t="s">
        <v>1276</v>
      </c>
      <c r="D29" s="1"/>
      <c r="E29" s="14">
        <v>36900</v>
      </c>
      <c r="F29" s="14">
        <v>37967</v>
      </c>
      <c r="G29" s="129">
        <v>3</v>
      </c>
      <c r="H29" s="3" t="s">
        <v>1148</v>
      </c>
      <c r="I29" s="3"/>
      <c r="J29" s="3"/>
      <c r="K29" s="3"/>
      <c r="L29" s="3"/>
      <c r="M29" s="3" t="s">
        <v>1197</v>
      </c>
      <c r="N29" s="1" t="s">
        <v>1384</v>
      </c>
      <c r="O29" s="15"/>
      <c r="P29" s="1"/>
      <c r="Q29" s="1"/>
      <c r="R29" s="1" t="s">
        <v>1157</v>
      </c>
      <c r="S29" s="1" t="s">
        <v>521</v>
      </c>
      <c r="T29" s="5"/>
      <c r="V29" s="117"/>
      <c r="W29" s="117"/>
      <c r="X29" s="117"/>
      <c r="Y29" s="117"/>
    </row>
    <row r="30" spans="1:25" s="114" customFormat="1" ht="16.5" x14ac:dyDescent="0.25">
      <c r="A30" s="4">
        <v>19</v>
      </c>
      <c r="B30" s="1" t="s">
        <v>1391</v>
      </c>
      <c r="C30" s="16" t="s">
        <v>1257</v>
      </c>
      <c r="D30" s="1"/>
      <c r="E30" s="14">
        <v>37356</v>
      </c>
      <c r="F30" s="14">
        <v>37721</v>
      </c>
      <c r="G30" s="129">
        <v>3</v>
      </c>
      <c r="H30" s="3" t="s">
        <v>1148</v>
      </c>
      <c r="I30" s="3"/>
      <c r="J30" s="3"/>
      <c r="K30" s="3"/>
      <c r="L30" s="3"/>
      <c r="M30" s="3" t="s">
        <v>1152</v>
      </c>
      <c r="N30" s="1" t="s">
        <v>1384</v>
      </c>
      <c r="O30" s="15"/>
      <c r="P30" s="1"/>
      <c r="Q30" s="1"/>
      <c r="R30" s="1" t="s">
        <v>1157</v>
      </c>
      <c r="S30" s="1" t="s">
        <v>521</v>
      </c>
      <c r="T30" s="5"/>
      <c r="V30" s="117"/>
      <c r="W30" s="117"/>
      <c r="X30" s="117"/>
      <c r="Y30" s="117"/>
    </row>
    <row r="31" spans="1:25" s="114" customFormat="1" ht="33" x14ac:dyDescent="0.25">
      <c r="A31" s="4">
        <v>20</v>
      </c>
      <c r="B31" s="1" t="s">
        <v>1391</v>
      </c>
      <c r="C31" s="16" t="s">
        <v>1362</v>
      </c>
      <c r="D31" s="1"/>
      <c r="E31" s="14">
        <v>37767</v>
      </c>
      <c r="F31" s="14">
        <v>37767</v>
      </c>
      <c r="G31" s="129">
        <v>3</v>
      </c>
      <c r="H31" s="3" t="s">
        <v>1148</v>
      </c>
      <c r="I31" s="3"/>
      <c r="J31" s="3"/>
      <c r="K31" s="3"/>
      <c r="L31" s="3"/>
      <c r="M31" s="3" t="s">
        <v>1198</v>
      </c>
      <c r="N31" s="1" t="s">
        <v>1384</v>
      </c>
      <c r="O31" s="15"/>
      <c r="P31" s="1"/>
      <c r="Q31" s="1"/>
      <c r="R31" s="1" t="s">
        <v>1157</v>
      </c>
      <c r="S31" s="1" t="s">
        <v>521</v>
      </c>
      <c r="T31" s="5"/>
      <c r="V31" s="117"/>
      <c r="W31" s="117"/>
      <c r="X31" s="117"/>
      <c r="Y31" s="117"/>
    </row>
    <row r="32" spans="1:25" s="114" customFormat="1" ht="33" x14ac:dyDescent="0.25">
      <c r="A32" s="4">
        <v>21</v>
      </c>
      <c r="B32" s="1" t="s">
        <v>1391</v>
      </c>
      <c r="C32" s="16" t="s">
        <v>1258</v>
      </c>
      <c r="D32" s="1"/>
      <c r="E32" s="14">
        <v>37747</v>
      </c>
      <c r="F32" s="14">
        <v>37967</v>
      </c>
      <c r="G32" s="129">
        <v>3</v>
      </c>
      <c r="H32" s="3" t="s">
        <v>1148</v>
      </c>
      <c r="I32" s="3"/>
      <c r="J32" s="3"/>
      <c r="K32" s="3"/>
      <c r="L32" s="3"/>
      <c r="M32" s="3" t="s">
        <v>1199</v>
      </c>
      <c r="N32" s="1" t="s">
        <v>1384</v>
      </c>
      <c r="O32" s="15"/>
      <c r="P32" s="1"/>
      <c r="Q32" s="1"/>
      <c r="R32" s="1" t="s">
        <v>1157</v>
      </c>
      <c r="S32" s="1" t="s">
        <v>521</v>
      </c>
      <c r="T32" s="5"/>
      <c r="V32" s="117"/>
      <c r="W32" s="117"/>
      <c r="X32" s="117"/>
      <c r="Y32" s="117"/>
    </row>
    <row r="33" spans="1:25" s="114" customFormat="1" ht="16.5" x14ac:dyDescent="0.25">
      <c r="A33" s="4">
        <v>22</v>
      </c>
      <c r="B33" s="1" t="s">
        <v>1391</v>
      </c>
      <c r="C33" s="16" t="s">
        <v>1363</v>
      </c>
      <c r="D33" s="1"/>
      <c r="E33" s="14">
        <v>37953</v>
      </c>
      <c r="F33" s="14">
        <v>37956</v>
      </c>
      <c r="G33" s="129">
        <v>3</v>
      </c>
      <c r="H33" s="3" t="s">
        <v>1148</v>
      </c>
      <c r="I33" s="3"/>
      <c r="J33" s="3"/>
      <c r="K33" s="3"/>
      <c r="L33" s="3"/>
      <c r="M33" s="3" t="s">
        <v>1168</v>
      </c>
      <c r="N33" s="1" t="s">
        <v>1384</v>
      </c>
      <c r="O33" s="15"/>
      <c r="P33" s="1"/>
      <c r="Q33" s="1"/>
      <c r="R33" s="1" t="s">
        <v>1157</v>
      </c>
      <c r="S33" s="1" t="s">
        <v>521</v>
      </c>
      <c r="T33" s="5"/>
      <c r="V33" s="117"/>
      <c r="W33" s="117"/>
      <c r="X33" s="117"/>
      <c r="Y33" s="117"/>
    </row>
    <row r="34" spans="1:25" s="114" customFormat="1" ht="16.5" x14ac:dyDescent="0.25">
      <c r="A34" s="4">
        <v>23</v>
      </c>
      <c r="B34" s="1" t="s">
        <v>1391</v>
      </c>
      <c r="C34" s="16" t="s">
        <v>1363</v>
      </c>
      <c r="D34" s="1"/>
      <c r="E34" s="14">
        <v>37652</v>
      </c>
      <c r="F34" s="14">
        <v>37679</v>
      </c>
      <c r="G34" s="129">
        <v>3</v>
      </c>
      <c r="H34" s="3" t="s">
        <v>1148</v>
      </c>
      <c r="I34" s="3"/>
      <c r="J34" s="3"/>
      <c r="K34" s="3"/>
      <c r="L34" s="3"/>
      <c r="M34" s="3" t="s">
        <v>1200</v>
      </c>
      <c r="N34" s="1" t="s">
        <v>1384</v>
      </c>
      <c r="O34" s="15"/>
      <c r="P34" s="1"/>
      <c r="Q34" s="1"/>
      <c r="R34" s="1" t="s">
        <v>1157</v>
      </c>
      <c r="S34" s="1" t="s">
        <v>521</v>
      </c>
      <c r="T34" s="5"/>
      <c r="V34" s="117"/>
      <c r="W34" s="117"/>
      <c r="X34" s="117"/>
      <c r="Y34" s="117"/>
    </row>
    <row r="35" spans="1:25" s="114" customFormat="1" ht="16.5" x14ac:dyDescent="0.25">
      <c r="A35" s="4">
        <v>24</v>
      </c>
      <c r="B35" s="1" t="s">
        <v>1391</v>
      </c>
      <c r="C35" s="16" t="s">
        <v>1363</v>
      </c>
      <c r="D35" s="1"/>
      <c r="E35" s="14">
        <v>37684</v>
      </c>
      <c r="F35" s="14">
        <v>37741</v>
      </c>
      <c r="G35" s="129">
        <v>3</v>
      </c>
      <c r="H35" s="3" t="s">
        <v>1148</v>
      </c>
      <c r="I35" s="3"/>
      <c r="J35" s="3"/>
      <c r="K35" s="3"/>
      <c r="L35" s="3"/>
      <c r="M35" s="3" t="s">
        <v>1163</v>
      </c>
      <c r="N35" s="1" t="s">
        <v>1384</v>
      </c>
      <c r="O35" s="15"/>
      <c r="P35" s="1"/>
      <c r="Q35" s="1"/>
      <c r="R35" s="1" t="s">
        <v>1157</v>
      </c>
      <c r="S35" s="1" t="s">
        <v>521</v>
      </c>
      <c r="T35" s="5"/>
      <c r="V35" s="117"/>
      <c r="W35" s="117"/>
      <c r="X35" s="117"/>
      <c r="Y35" s="117"/>
    </row>
    <row r="36" spans="1:25" s="114" customFormat="1" ht="16.5" x14ac:dyDescent="0.25">
      <c r="A36" s="4">
        <v>25</v>
      </c>
      <c r="B36" s="1" t="s">
        <v>1391</v>
      </c>
      <c r="C36" s="16" t="s">
        <v>1363</v>
      </c>
      <c r="D36" s="1"/>
      <c r="E36" s="14">
        <v>37813</v>
      </c>
      <c r="F36" s="14">
        <v>37841</v>
      </c>
      <c r="G36" s="129">
        <v>3</v>
      </c>
      <c r="H36" s="3" t="s">
        <v>1148</v>
      </c>
      <c r="I36" s="3"/>
      <c r="J36" s="3"/>
      <c r="K36" s="3"/>
      <c r="L36" s="3"/>
      <c r="M36" s="3" t="s">
        <v>1169</v>
      </c>
      <c r="N36" s="1" t="s">
        <v>1384</v>
      </c>
      <c r="O36" s="15"/>
      <c r="P36" s="1"/>
      <c r="Q36" s="1"/>
      <c r="R36" s="1" t="s">
        <v>1157</v>
      </c>
      <c r="S36" s="1" t="s">
        <v>521</v>
      </c>
      <c r="T36" s="5"/>
      <c r="V36" s="117"/>
      <c r="W36" s="117"/>
      <c r="X36" s="117"/>
      <c r="Y36" s="117"/>
    </row>
    <row r="37" spans="1:25" s="114" customFormat="1" ht="16.5" x14ac:dyDescent="0.25">
      <c r="A37" s="4">
        <v>26</v>
      </c>
      <c r="B37" s="1" t="s">
        <v>1391</v>
      </c>
      <c r="C37" s="16" t="s">
        <v>1363</v>
      </c>
      <c r="D37" s="1"/>
      <c r="E37" s="14">
        <v>37813</v>
      </c>
      <c r="F37" s="14">
        <v>37833</v>
      </c>
      <c r="G37" s="129">
        <v>4</v>
      </c>
      <c r="H37" s="3" t="s">
        <v>1148</v>
      </c>
      <c r="I37" s="3"/>
      <c r="J37" s="3"/>
      <c r="K37" s="3"/>
      <c r="L37" s="3"/>
      <c r="M37" s="3" t="s">
        <v>1201</v>
      </c>
      <c r="N37" s="1" t="s">
        <v>1384</v>
      </c>
      <c r="O37" s="15"/>
      <c r="P37" s="1"/>
      <c r="Q37" s="1"/>
      <c r="R37" s="1" t="s">
        <v>1157</v>
      </c>
      <c r="S37" s="1" t="s">
        <v>521</v>
      </c>
      <c r="T37" s="5"/>
      <c r="V37" s="117"/>
      <c r="W37" s="117"/>
      <c r="X37" s="117"/>
      <c r="Y37" s="117"/>
    </row>
    <row r="38" spans="1:25" s="114" customFormat="1" ht="16.5" x14ac:dyDescent="0.25">
      <c r="A38" s="4">
        <v>27</v>
      </c>
      <c r="B38" s="1" t="s">
        <v>1391</v>
      </c>
      <c r="C38" s="16" t="s">
        <v>1363</v>
      </c>
      <c r="D38" s="1"/>
      <c r="E38" s="14">
        <v>37873</v>
      </c>
      <c r="F38" s="14">
        <v>37947</v>
      </c>
      <c r="G38" s="129">
        <v>4</v>
      </c>
      <c r="H38" s="3" t="s">
        <v>1148</v>
      </c>
      <c r="I38" s="3"/>
      <c r="J38" s="3"/>
      <c r="K38" s="3"/>
      <c r="L38" s="3"/>
      <c r="M38" s="3" t="s">
        <v>1162</v>
      </c>
      <c r="N38" s="1" t="s">
        <v>1384</v>
      </c>
      <c r="O38" s="15"/>
      <c r="P38" s="1"/>
      <c r="Q38" s="1"/>
      <c r="R38" s="1" t="s">
        <v>1157</v>
      </c>
      <c r="S38" s="1" t="s">
        <v>521</v>
      </c>
      <c r="T38" s="5"/>
      <c r="V38" s="117"/>
      <c r="W38" s="117"/>
      <c r="X38" s="117"/>
      <c r="Y38" s="117"/>
    </row>
    <row r="39" spans="1:25" s="114" customFormat="1" ht="16.5" x14ac:dyDescent="0.25">
      <c r="A39" s="4">
        <v>28</v>
      </c>
      <c r="B39" s="1" t="s">
        <v>1391</v>
      </c>
      <c r="C39" s="16" t="s">
        <v>1364</v>
      </c>
      <c r="D39" s="1"/>
      <c r="E39" s="14">
        <v>37593</v>
      </c>
      <c r="F39" s="14">
        <v>37656</v>
      </c>
      <c r="G39" s="129">
        <v>4</v>
      </c>
      <c r="H39" s="3" t="s">
        <v>1148</v>
      </c>
      <c r="I39" s="3" t="s">
        <v>1205</v>
      </c>
      <c r="J39" s="3"/>
      <c r="K39" s="3"/>
      <c r="L39" s="3"/>
      <c r="M39" s="3" t="s">
        <v>1174</v>
      </c>
      <c r="N39" s="1" t="s">
        <v>1384</v>
      </c>
      <c r="O39" s="15"/>
      <c r="P39" s="1"/>
      <c r="Q39" s="1"/>
      <c r="R39" s="1" t="s">
        <v>1157</v>
      </c>
      <c r="S39" s="1" t="s">
        <v>521</v>
      </c>
      <c r="T39" s="5"/>
      <c r="V39" s="117"/>
      <c r="W39" s="117"/>
      <c r="X39" s="117"/>
      <c r="Y39" s="117"/>
    </row>
    <row r="40" spans="1:25" s="114" customFormat="1" ht="16.5" x14ac:dyDescent="0.25">
      <c r="A40" s="4">
        <v>29</v>
      </c>
      <c r="B40" s="1" t="s">
        <v>1391</v>
      </c>
      <c r="C40" s="16" t="s">
        <v>1364</v>
      </c>
      <c r="D40" s="1"/>
      <c r="E40" s="14">
        <v>37653</v>
      </c>
      <c r="F40" s="14">
        <v>37705</v>
      </c>
      <c r="G40" s="129">
        <v>4</v>
      </c>
      <c r="H40" s="3" t="s">
        <v>1148</v>
      </c>
      <c r="I40" s="3" t="s">
        <v>1206</v>
      </c>
      <c r="J40" s="3"/>
      <c r="K40" s="3"/>
      <c r="L40" s="3"/>
      <c r="M40" s="3" t="s">
        <v>1202</v>
      </c>
      <c r="N40" s="1" t="s">
        <v>1384</v>
      </c>
      <c r="O40" s="15"/>
      <c r="P40" s="1"/>
      <c r="Q40" s="1"/>
      <c r="R40" s="1" t="s">
        <v>1157</v>
      </c>
      <c r="S40" s="1" t="s">
        <v>521</v>
      </c>
      <c r="T40" s="5"/>
      <c r="V40" s="117"/>
      <c r="W40" s="117"/>
      <c r="X40" s="117"/>
      <c r="Y40" s="117"/>
    </row>
    <row r="41" spans="1:25" s="114" customFormat="1" ht="16.5" x14ac:dyDescent="0.25">
      <c r="A41" s="4">
        <v>30</v>
      </c>
      <c r="B41" s="1" t="s">
        <v>1391</v>
      </c>
      <c r="C41" s="16" t="s">
        <v>1364</v>
      </c>
      <c r="D41" s="1"/>
      <c r="E41" s="14">
        <v>37705</v>
      </c>
      <c r="F41" s="14">
        <v>37775</v>
      </c>
      <c r="G41" s="129">
        <v>4</v>
      </c>
      <c r="H41" s="3" t="s">
        <v>1148</v>
      </c>
      <c r="I41" s="3" t="s">
        <v>1207</v>
      </c>
      <c r="J41" s="3"/>
      <c r="K41" s="3"/>
      <c r="L41" s="3"/>
      <c r="M41" s="3" t="s">
        <v>1203</v>
      </c>
      <c r="N41" s="1" t="s">
        <v>1384</v>
      </c>
      <c r="O41" s="15"/>
      <c r="P41" s="1"/>
      <c r="Q41" s="1"/>
      <c r="R41" s="1" t="s">
        <v>1157</v>
      </c>
      <c r="S41" s="1" t="s">
        <v>521</v>
      </c>
      <c r="T41" s="5"/>
      <c r="V41" s="117"/>
      <c r="W41" s="117"/>
      <c r="X41" s="117"/>
      <c r="Y41" s="117"/>
    </row>
    <row r="42" spans="1:25" s="114" customFormat="1" ht="16.5" x14ac:dyDescent="0.25">
      <c r="A42" s="4">
        <v>31</v>
      </c>
      <c r="B42" s="1" t="s">
        <v>1391</v>
      </c>
      <c r="C42" s="16" t="s">
        <v>1364</v>
      </c>
      <c r="D42" s="131"/>
      <c r="E42" s="14">
        <v>37673</v>
      </c>
      <c r="F42" s="14">
        <v>37739</v>
      </c>
      <c r="G42" s="129">
        <v>4</v>
      </c>
      <c r="H42" s="3" t="s">
        <v>1148</v>
      </c>
      <c r="I42" s="132" t="s">
        <v>1208</v>
      </c>
      <c r="J42" s="132"/>
      <c r="K42" s="132"/>
      <c r="L42" s="132"/>
      <c r="M42" s="132" t="s">
        <v>1204</v>
      </c>
      <c r="N42" s="1" t="s">
        <v>1384</v>
      </c>
      <c r="O42" s="15"/>
      <c r="P42" s="1"/>
      <c r="Q42" s="1"/>
      <c r="R42" s="1" t="s">
        <v>1157</v>
      </c>
      <c r="S42" s="1" t="s">
        <v>521</v>
      </c>
      <c r="T42" s="5"/>
      <c r="V42" s="117"/>
      <c r="W42" s="117"/>
      <c r="X42" s="117"/>
      <c r="Y42" s="117"/>
    </row>
    <row r="43" spans="1:25" s="114" customFormat="1" ht="16.5" x14ac:dyDescent="0.25">
      <c r="A43" s="4">
        <v>32</v>
      </c>
      <c r="B43" s="1" t="s">
        <v>1391</v>
      </c>
      <c r="C43" s="16" t="s">
        <v>1364</v>
      </c>
      <c r="D43" s="1"/>
      <c r="E43" s="14">
        <v>37823</v>
      </c>
      <c r="F43" s="14">
        <v>37862</v>
      </c>
      <c r="G43" s="129">
        <v>4</v>
      </c>
      <c r="H43" s="3" t="s">
        <v>1148</v>
      </c>
      <c r="I43" s="3"/>
      <c r="J43" s="3"/>
      <c r="K43" s="3"/>
      <c r="L43" s="3"/>
      <c r="M43" s="3" t="s">
        <v>1167</v>
      </c>
      <c r="N43" s="1" t="s">
        <v>1384</v>
      </c>
      <c r="O43" s="15"/>
      <c r="P43" s="1"/>
      <c r="Q43" s="1"/>
      <c r="R43" s="1" t="s">
        <v>1157</v>
      </c>
      <c r="S43" s="1" t="s">
        <v>521</v>
      </c>
      <c r="T43" s="5"/>
      <c r="V43" s="117"/>
      <c r="W43" s="117"/>
      <c r="X43" s="117"/>
      <c r="Y43" s="117"/>
    </row>
    <row r="44" spans="1:25" s="114" customFormat="1" ht="16.5" x14ac:dyDescent="0.25">
      <c r="A44" s="4">
        <v>33</v>
      </c>
      <c r="B44" s="1" t="s">
        <v>1391</v>
      </c>
      <c r="C44" s="16" t="s">
        <v>1255</v>
      </c>
      <c r="D44" s="1"/>
      <c r="E44" s="14">
        <v>37896</v>
      </c>
      <c r="F44" s="14">
        <v>37952</v>
      </c>
      <c r="G44" s="129">
        <v>5</v>
      </c>
      <c r="H44" s="3" t="s">
        <v>1148</v>
      </c>
      <c r="I44" s="3"/>
      <c r="J44" s="3"/>
      <c r="K44" s="3"/>
      <c r="L44" s="3"/>
      <c r="M44" s="3" t="s">
        <v>1209</v>
      </c>
      <c r="N44" s="1" t="s">
        <v>1384</v>
      </c>
      <c r="O44" s="15"/>
      <c r="P44" s="1"/>
      <c r="Q44" s="1"/>
      <c r="R44" s="1" t="s">
        <v>1157</v>
      </c>
      <c r="S44" s="1" t="s">
        <v>521</v>
      </c>
      <c r="T44" s="5"/>
      <c r="V44" s="117"/>
      <c r="W44" s="117"/>
      <c r="X44" s="117"/>
      <c r="Y44" s="117"/>
    </row>
    <row r="45" spans="1:25" s="114" customFormat="1" ht="16.5" x14ac:dyDescent="0.25">
      <c r="A45" s="4">
        <v>34</v>
      </c>
      <c r="B45" s="1" t="s">
        <v>1391</v>
      </c>
      <c r="C45" s="16" t="s">
        <v>1364</v>
      </c>
      <c r="D45" s="1"/>
      <c r="E45" s="14">
        <v>37867</v>
      </c>
      <c r="F45" s="14">
        <v>37946</v>
      </c>
      <c r="G45" s="129">
        <v>5</v>
      </c>
      <c r="H45" s="3" t="s">
        <v>1148</v>
      </c>
      <c r="I45" s="3"/>
      <c r="J45" s="3"/>
      <c r="K45" s="3"/>
      <c r="L45" s="3"/>
      <c r="M45" s="3" t="s">
        <v>1164</v>
      </c>
      <c r="N45" s="1" t="s">
        <v>1384</v>
      </c>
      <c r="O45" s="15"/>
      <c r="P45" s="1"/>
      <c r="Q45" s="1"/>
      <c r="R45" s="1" t="s">
        <v>1157</v>
      </c>
      <c r="S45" s="1" t="s">
        <v>521</v>
      </c>
      <c r="T45" s="16"/>
      <c r="V45" s="117"/>
      <c r="W45" s="117"/>
      <c r="X45" s="117"/>
      <c r="Y45" s="117"/>
    </row>
    <row r="46" spans="1:25" s="114" customFormat="1" ht="16.5" x14ac:dyDescent="0.25">
      <c r="A46" s="4">
        <v>35</v>
      </c>
      <c r="B46" s="1" t="s">
        <v>1391</v>
      </c>
      <c r="C46" s="16" t="s">
        <v>1364</v>
      </c>
      <c r="D46" s="1"/>
      <c r="E46" s="14">
        <v>37883</v>
      </c>
      <c r="F46" s="14">
        <v>37983</v>
      </c>
      <c r="G46" s="129">
        <v>5</v>
      </c>
      <c r="H46" s="3" t="s">
        <v>1148</v>
      </c>
      <c r="I46" s="3"/>
      <c r="J46" s="3"/>
      <c r="K46" s="3"/>
      <c r="L46" s="3"/>
      <c r="M46" s="3" t="s">
        <v>1170</v>
      </c>
      <c r="N46" s="1" t="s">
        <v>1384</v>
      </c>
      <c r="O46" s="15"/>
      <c r="P46" s="1"/>
      <c r="Q46" s="1"/>
      <c r="R46" s="1" t="s">
        <v>1157</v>
      </c>
      <c r="S46" s="1" t="s">
        <v>521</v>
      </c>
      <c r="T46" s="16"/>
      <c r="V46" s="117"/>
      <c r="W46" s="117"/>
      <c r="X46" s="117"/>
      <c r="Y46" s="117"/>
    </row>
    <row r="47" spans="1:25" s="114" customFormat="1" ht="16.5" x14ac:dyDescent="0.25">
      <c r="A47" s="4">
        <v>36</v>
      </c>
      <c r="B47" s="1" t="s">
        <v>1391</v>
      </c>
      <c r="C47" s="16" t="s">
        <v>1257</v>
      </c>
      <c r="D47" s="131"/>
      <c r="E47" s="14">
        <v>37630</v>
      </c>
      <c r="F47" s="14">
        <v>37701</v>
      </c>
      <c r="G47" s="129">
        <v>5</v>
      </c>
      <c r="H47" s="3" t="s">
        <v>1148</v>
      </c>
      <c r="I47" s="3" t="s">
        <v>1194</v>
      </c>
      <c r="J47" s="132"/>
      <c r="K47" s="132"/>
      <c r="L47" s="132"/>
      <c r="M47" s="132" t="s">
        <v>1210</v>
      </c>
      <c r="N47" s="1" t="s">
        <v>1384</v>
      </c>
      <c r="O47" s="15"/>
      <c r="P47" s="1"/>
      <c r="Q47" s="1"/>
      <c r="R47" s="1" t="s">
        <v>1157</v>
      </c>
      <c r="S47" s="1" t="s">
        <v>521</v>
      </c>
      <c r="T47" s="16"/>
      <c r="V47" s="117"/>
      <c r="W47" s="117"/>
      <c r="X47" s="117"/>
      <c r="Y47" s="117"/>
    </row>
    <row r="48" spans="1:25" s="114" customFormat="1" ht="16.5" x14ac:dyDescent="0.25">
      <c r="A48" s="4">
        <v>37</v>
      </c>
      <c r="B48" s="1" t="s">
        <v>1391</v>
      </c>
      <c r="C48" s="16" t="s">
        <v>1257</v>
      </c>
      <c r="D48" s="1"/>
      <c r="E48" s="14">
        <v>37701</v>
      </c>
      <c r="F48" s="14">
        <v>37739</v>
      </c>
      <c r="G48" s="129">
        <v>5</v>
      </c>
      <c r="H48" s="3" t="s">
        <v>1148</v>
      </c>
      <c r="I48" s="3" t="s">
        <v>1195</v>
      </c>
      <c r="J48" s="3"/>
      <c r="K48" s="3"/>
      <c r="L48" s="3"/>
      <c r="M48" s="3" t="s">
        <v>1211</v>
      </c>
      <c r="N48" s="1" t="s">
        <v>1384</v>
      </c>
      <c r="O48" s="15"/>
      <c r="P48" s="1"/>
      <c r="Q48" s="1"/>
      <c r="R48" s="1" t="s">
        <v>1157</v>
      </c>
      <c r="S48" s="1" t="s">
        <v>521</v>
      </c>
      <c r="T48" s="16"/>
      <c r="V48" s="117"/>
      <c r="W48" s="117"/>
      <c r="X48" s="117"/>
      <c r="Y48" s="117"/>
    </row>
    <row r="49" spans="1:25" s="114" customFormat="1" ht="16.5" x14ac:dyDescent="0.25">
      <c r="A49" s="4">
        <v>38</v>
      </c>
      <c r="B49" s="1" t="s">
        <v>1391</v>
      </c>
      <c r="C49" s="16" t="s">
        <v>1257</v>
      </c>
      <c r="D49" s="1"/>
      <c r="E49" s="14">
        <v>37736</v>
      </c>
      <c r="F49" s="14">
        <v>37778</v>
      </c>
      <c r="G49" s="129">
        <v>5</v>
      </c>
      <c r="H49" s="3" t="s">
        <v>1148</v>
      </c>
      <c r="I49" s="3"/>
      <c r="J49" s="3"/>
      <c r="K49" s="3"/>
      <c r="L49" s="3"/>
      <c r="M49" s="3" t="s">
        <v>1212</v>
      </c>
      <c r="N49" s="1" t="s">
        <v>1384</v>
      </c>
      <c r="O49" s="15"/>
      <c r="P49" s="1"/>
      <c r="Q49" s="1"/>
      <c r="R49" s="1" t="s">
        <v>1157</v>
      </c>
      <c r="S49" s="1" t="s">
        <v>521</v>
      </c>
      <c r="T49" s="16"/>
      <c r="V49" s="117"/>
      <c r="W49" s="117"/>
      <c r="X49" s="117"/>
      <c r="Y49" s="117"/>
    </row>
    <row r="50" spans="1:25" s="114" customFormat="1" ht="16.5" x14ac:dyDescent="0.25">
      <c r="A50" s="4">
        <v>39</v>
      </c>
      <c r="B50" s="1" t="s">
        <v>1391</v>
      </c>
      <c r="C50" s="16" t="s">
        <v>1257</v>
      </c>
      <c r="D50" s="1"/>
      <c r="E50" s="14">
        <v>37777</v>
      </c>
      <c r="F50" s="14">
        <v>37803</v>
      </c>
      <c r="G50" s="129">
        <v>5</v>
      </c>
      <c r="H50" s="3" t="s">
        <v>1148</v>
      </c>
      <c r="I50" s="3" t="s">
        <v>1194</v>
      </c>
      <c r="J50" s="3"/>
      <c r="K50" s="3"/>
      <c r="L50" s="3"/>
      <c r="M50" s="3" t="s">
        <v>1171</v>
      </c>
      <c r="N50" s="1" t="s">
        <v>1384</v>
      </c>
      <c r="O50" s="15"/>
      <c r="P50" s="1"/>
      <c r="Q50" s="1"/>
      <c r="R50" s="1" t="s">
        <v>1157</v>
      </c>
      <c r="S50" s="1" t="s">
        <v>521</v>
      </c>
      <c r="T50" s="16"/>
      <c r="V50" s="117"/>
      <c r="W50" s="117"/>
      <c r="X50" s="117"/>
      <c r="Y50" s="117"/>
    </row>
    <row r="51" spans="1:25" s="114" customFormat="1" ht="16.5" x14ac:dyDescent="0.25">
      <c r="A51" s="4">
        <v>40</v>
      </c>
      <c r="B51" s="1" t="s">
        <v>1391</v>
      </c>
      <c r="C51" s="16" t="s">
        <v>1257</v>
      </c>
      <c r="D51" s="1"/>
      <c r="E51" s="14">
        <v>37764</v>
      </c>
      <c r="F51" s="14">
        <v>37777</v>
      </c>
      <c r="G51" s="129">
        <v>6</v>
      </c>
      <c r="H51" s="3" t="s">
        <v>1148</v>
      </c>
      <c r="I51" s="3" t="s">
        <v>1195</v>
      </c>
      <c r="J51" s="3"/>
      <c r="K51" s="3"/>
      <c r="L51" s="3"/>
      <c r="M51" s="3" t="s">
        <v>1213</v>
      </c>
      <c r="N51" s="1" t="s">
        <v>1384</v>
      </c>
      <c r="O51" s="15"/>
      <c r="P51" s="1"/>
      <c r="Q51" s="1"/>
      <c r="R51" s="1" t="s">
        <v>1157</v>
      </c>
      <c r="S51" s="1" t="s">
        <v>521</v>
      </c>
      <c r="T51" s="16"/>
      <c r="V51" s="117"/>
      <c r="W51" s="117"/>
      <c r="X51" s="117"/>
      <c r="Y51" s="117"/>
    </row>
    <row r="52" spans="1:25" s="114" customFormat="1" ht="16.5" x14ac:dyDescent="0.25">
      <c r="A52" s="4">
        <v>41</v>
      </c>
      <c r="B52" s="1" t="s">
        <v>1391</v>
      </c>
      <c r="C52" s="16" t="s">
        <v>1257</v>
      </c>
      <c r="D52" s="1"/>
      <c r="E52" s="14">
        <v>37776</v>
      </c>
      <c r="F52" s="14">
        <v>37783</v>
      </c>
      <c r="G52" s="129">
        <v>6</v>
      </c>
      <c r="H52" s="3" t="s">
        <v>1148</v>
      </c>
      <c r="I52" s="3"/>
      <c r="J52" s="3"/>
      <c r="K52" s="3"/>
      <c r="L52" s="3"/>
      <c r="M52" s="3" t="s">
        <v>1152</v>
      </c>
      <c r="N52" s="1" t="s">
        <v>1384</v>
      </c>
      <c r="O52" s="15"/>
      <c r="P52" s="1"/>
      <c r="Q52" s="1"/>
      <c r="R52" s="1" t="s">
        <v>1157</v>
      </c>
      <c r="S52" s="1" t="s">
        <v>521</v>
      </c>
      <c r="T52" s="138"/>
      <c r="V52" s="117"/>
      <c r="W52" s="117"/>
      <c r="X52" s="117"/>
      <c r="Y52" s="117"/>
    </row>
    <row r="53" spans="1:25" s="114" customFormat="1" ht="16.5" x14ac:dyDescent="0.25">
      <c r="A53" s="4">
        <v>42</v>
      </c>
      <c r="B53" s="1" t="s">
        <v>1391</v>
      </c>
      <c r="C53" s="16" t="s">
        <v>1257</v>
      </c>
      <c r="D53" s="1"/>
      <c r="E53" s="14">
        <v>37776</v>
      </c>
      <c r="F53" s="14">
        <v>37806</v>
      </c>
      <c r="G53" s="129">
        <v>6</v>
      </c>
      <c r="H53" s="3" t="s">
        <v>1148</v>
      </c>
      <c r="I53" s="3"/>
      <c r="J53" s="3"/>
      <c r="K53" s="3"/>
      <c r="L53" s="3"/>
      <c r="M53" s="3" t="s">
        <v>1175</v>
      </c>
      <c r="N53" s="1" t="s">
        <v>1384</v>
      </c>
      <c r="O53" s="15"/>
      <c r="P53" s="1"/>
      <c r="Q53" s="1"/>
      <c r="R53" s="1" t="s">
        <v>1157</v>
      </c>
      <c r="S53" s="1" t="s">
        <v>521</v>
      </c>
      <c r="T53" s="136"/>
      <c r="V53" s="117"/>
      <c r="W53" s="117"/>
      <c r="X53" s="117"/>
      <c r="Y53" s="117"/>
    </row>
    <row r="54" spans="1:25" s="114" customFormat="1" ht="16.5" x14ac:dyDescent="0.25">
      <c r="A54" s="4">
        <v>43</v>
      </c>
      <c r="B54" s="1" t="s">
        <v>1391</v>
      </c>
      <c r="C54" s="16" t="s">
        <v>1257</v>
      </c>
      <c r="D54" s="1"/>
      <c r="E54" s="14">
        <v>37819</v>
      </c>
      <c r="F54" s="14">
        <v>37844</v>
      </c>
      <c r="G54" s="129">
        <v>6</v>
      </c>
      <c r="H54" s="3" t="s">
        <v>1148</v>
      </c>
      <c r="I54" s="3"/>
      <c r="J54" s="3"/>
      <c r="K54" s="3"/>
      <c r="L54" s="3"/>
      <c r="M54" s="3" t="s">
        <v>1158</v>
      </c>
      <c r="N54" s="1" t="s">
        <v>1384</v>
      </c>
      <c r="O54" s="15"/>
      <c r="P54" s="1"/>
      <c r="Q54" s="1"/>
      <c r="R54" s="1" t="s">
        <v>1157</v>
      </c>
      <c r="S54" s="1" t="s">
        <v>521</v>
      </c>
      <c r="T54" s="136"/>
      <c r="V54" s="117"/>
      <c r="W54" s="117"/>
      <c r="X54" s="117"/>
      <c r="Y54" s="117"/>
    </row>
    <row r="55" spans="1:25" s="114" customFormat="1" ht="16.5" x14ac:dyDescent="0.25">
      <c r="A55" s="4">
        <v>44</v>
      </c>
      <c r="B55" s="1" t="s">
        <v>1391</v>
      </c>
      <c r="C55" s="16" t="s">
        <v>1257</v>
      </c>
      <c r="D55" s="1"/>
      <c r="E55" s="14">
        <v>37831</v>
      </c>
      <c r="F55" s="14">
        <v>37859</v>
      </c>
      <c r="G55" s="129">
        <v>6</v>
      </c>
      <c r="H55" s="3" t="s">
        <v>1148</v>
      </c>
      <c r="I55" s="3"/>
      <c r="J55" s="3"/>
      <c r="K55" s="3"/>
      <c r="L55" s="3"/>
      <c r="M55" s="3" t="s">
        <v>1214</v>
      </c>
      <c r="N55" s="1" t="s">
        <v>1384</v>
      </c>
      <c r="O55" s="15"/>
      <c r="P55" s="1"/>
      <c r="Q55" s="1"/>
      <c r="R55" s="1" t="s">
        <v>1157</v>
      </c>
      <c r="S55" s="1" t="s">
        <v>521</v>
      </c>
      <c r="T55" s="136"/>
      <c r="V55" s="117"/>
      <c r="W55" s="117"/>
      <c r="X55" s="117"/>
      <c r="Y55" s="117"/>
    </row>
    <row r="56" spans="1:25" s="114" customFormat="1" ht="16.5" x14ac:dyDescent="0.25">
      <c r="A56" s="4">
        <v>45</v>
      </c>
      <c r="B56" s="1" t="s">
        <v>1391</v>
      </c>
      <c r="C56" s="16" t="s">
        <v>1257</v>
      </c>
      <c r="D56" s="1"/>
      <c r="E56" s="14">
        <v>37866</v>
      </c>
      <c r="F56" s="14">
        <v>37869</v>
      </c>
      <c r="G56" s="129">
        <v>6</v>
      </c>
      <c r="H56" s="3" t="s">
        <v>1148</v>
      </c>
      <c r="I56" s="3"/>
      <c r="J56" s="3"/>
      <c r="K56" s="3"/>
      <c r="L56" s="3"/>
      <c r="M56" s="3" t="s">
        <v>1186</v>
      </c>
      <c r="N56" s="1" t="s">
        <v>1384</v>
      </c>
      <c r="O56" s="15"/>
      <c r="P56" s="1"/>
      <c r="Q56" s="1"/>
      <c r="R56" s="1" t="s">
        <v>1157</v>
      </c>
      <c r="S56" s="1" t="s">
        <v>521</v>
      </c>
      <c r="T56" s="136"/>
      <c r="V56" s="117"/>
      <c r="W56" s="117"/>
      <c r="X56" s="117"/>
      <c r="Y56" s="117"/>
    </row>
    <row r="57" spans="1:25" s="114" customFormat="1" ht="16.5" x14ac:dyDescent="0.25">
      <c r="A57" s="4">
        <v>46</v>
      </c>
      <c r="B57" s="1" t="s">
        <v>1391</v>
      </c>
      <c r="C57" s="16" t="s">
        <v>1257</v>
      </c>
      <c r="D57" s="133"/>
      <c r="E57" s="14">
        <v>37872</v>
      </c>
      <c r="F57" s="14">
        <v>37904</v>
      </c>
      <c r="G57" s="129">
        <v>6</v>
      </c>
      <c r="H57" s="3" t="s">
        <v>1148</v>
      </c>
      <c r="I57" s="3"/>
      <c r="J57" s="135"/>
      <c r="K57" s="135"/>
      <c r="L57" s="135"/>
      <c r="M57" s="132" t="s">
        <v>1151</v>
      </c>
      <c r="N57" s="1" t="s">
        <v>1384</v>
      </c>
      <c r="O57" s="15"/>
      <c r="P57" s="1"/>
      <c r="Q57" s="1"/>
      <c r="R57" s="1" t="s">
        <v>1157</v>
      </c>
      <c r="S57" s="1" t="s">
        <v>521</v>
      </c>
      <c r="T57" s="136"/>
      <c r="V57" s="117"/>
      <c r="W57" s="117"/>
      <c r="X57" s="117"/>
      <c r="Y57" s="117"/>
    </row>
    <row r="58" spans="1:25" s="114" customFormat="1" ht="16.5" x14ac:dyDescent="0.25">
      <c r="A58" s="4">
        <v>47</v>
      </c>
      <c r="B58" s="1" t="s">
        <v>1391</v>
      </c>
      <c r="C58" s="16" t="s">
        <v>1257</v>
      </c>
      <c r="D58" s="133"/>
      <c r="E58" s="14">
        <v>37895</v>
      </c>
      <c r="F58" s="14">
        <v>37924</v>
      </c>
      <c r="G58" s="129">
        <v>6</v>
      </c>
      <c r="H58" s="3" t="s">
        <v>1148</v>
      </c>
      <c r="I58" s="3"/>
      <c r="J58" s="135"/>
      <c r="K58" s="135"/>
      <c r="L58" s="135"/>
      <c r="M58" s="132" t="s">
        <v>1165</v>
      </c>
      <c r="N58" s="1" t="s">
        <v>1384</v>
      </c>
      <c r="O58" s="15"/>
      <c r="P58" s="1"/>
      <c r="Q58" s="1"/>
      <c r="R58" s="1" t="s">
        <v>1157</v>
      </c>
      <c r="S58" s="1" t="s">
        <v>521</v>
      </c>
      <c r="T58" s="136"/>
      <c r="V58" s="117"/>
      <c r="W58" s="117"/>
      <c r="X58" s="117"/>
      <c r="Y58" s="117"/>
    </row>
    <row r="59" spans="1:25" s="114" customFormat="1" ht="16.5" x14ac:dyDescent="0.25">
      <c r="A59" s="4">
        <v>48</v>
      </c>
      <c r="B59" s="1" t="s">
        <v>1391</v>
      </c>
      <c r="C59" s="16" t="s">
        <v>1257</v>
      </c>
      <c r="D59" s="1"/>
      <c r="E59" s="14">
        <v>37911</v>
      </c>
      <c r="F59" s="14">
        <v>37950</v>
      </c>
      <c r="G59" s="129">
        <v>7</v>
      </c>
      <c r="H59" s="3" t="s">
        <v>1148</v>
      </c>
      <c r="I59" s="132" t="s">
        <v>1194</v>
      </c>
      <c r="J59" s="3"/>
      <c r="K59" s="3"/>
      <c r="L59" s="3"/>
      <c r="M59" s="3" t="s">
        <v>1158</v>
      </c>
      <c r="N59" s="1" t="s">
        <v>1384</v>
      </c>
      <c r="O59" s="15"/>
      <c r="P59" s="1"/>
      <c r="Q59" s="1"/>
      <c r="R59" s="1" t="s">
        <v>1157</v>
      </c>
      <c r="S59" s="1" t="s">
        <v>521</v>
      </c>
      <c r="T59" s="136"/>
      <c r="V59" s="117"/>
      <c r="W59" s="117"/>
      <c r="X59" s="117"/>
      <c r="Y59" s="117"/>
    </row>
    <row r="60" spans="1:25" s="114" customFormat="1" ht="16.5" x14ac:dyDescent="0.25">
      <c r="A60" s="4">
        <v>49</v>
      </c>
      <c r="B60" s="1" t="s">
        <v>1391</v>
      </c>
      <c r="C60" s="16" t="s">
        <v>1257</v>
      </c>
      <c r="D60" s="1"/>
      <c r="E60" s="14">
        <v>37866</v>
      </c>
      <c r="F60" s="14">
        <v>37938</v>
      </c>
      <c r="G60" s="129">
        <v>7</v>
      </c>
      <c r="H60" s="3" t="s">
        <v>1148</v>
      </c>
      <c r="I60" s="132" t="s">
        <v>1195</v>
      </c>
      <c r="J60" s="3"/>
      <c r="K60" s="3"/>
      <c r="L60" s="3"/>
      <c r="M60" s="3" t="s">
        <v>1215</v>
      </c>
      <c r="N60" s="1" t="s">
        <v>1384</v>
      </c>
      <c r="O60" s="15"/>
      <c r="P60" s="1"/>
      <c r="Q60" s="1"/>
      <c r="R60" s="1" t="s">
        <v>1157</v>
      </c>
      <c r="S60" s="1" t="s">
        <v>521</v>
      </c>
      <c r="T60" s="136"/>
      <c r="V60" s="117"/>
      <c r="W60" s="117"/>
      <c r="X60" s="117"/>
      <c r="Y60" s="117"/>
    </row>
    <row r="61" spans="1:25" s="114" customFormat="1" ht="16.5" x14ac:dyDescent="0.25">
      <c r="A61" s="4">
        <v>50</v>
      </c>
      <c r="B61" s="1" t="s">
        <v>1391</v>
      </c>
      <c r="C61" s="16" t="s">
        <v>1257</v>
      </c>
      <c r="D61" s="1"/>
      <c r="E61" s="14">
        <v>37985</v>
      </c>
      <c r="F61" s="14">
        <v>38015</v>
      </c>
      <c r="G61" s="129">
        <v>7</v>
      </c>
      <c r="H61" s="3" t="s">
        <v>1148</v>
      </c>
      <c r="I61" s="132" t="s">
        <v>1194</v>
      </c>
      <c r="J61" s="3"/>
      <c r="K61" s="3"/>
      <c r="L61" s="3"/>
      <c r="M61" s="3" t="s">
        <v>1151</v>
      </c>
      <c r="N61" s="1" t="s">
        <v>1384</v>
      </c>
      <c r="O61" s="15"/>
      <c r="P61" s="1"/>
      <c r="Q61" s="1"/>
      <c r="R61" s="1" t="s">
        <v>1157</v>
      </c>
      <c r="S61" s="1" t="s">
        <v>521</v>
      </c>
      <c r="T61" s="136"/>
      <c r="V61" s="117"/>
      <c r="W61" s="117"/>
      <c r="X61" s="117"/>
      <c r="Y61" s="117"/>
    </row>
    <row r="62" spans="1:25" s="114" customFormat="1" ht="16.5" x14ac:dyDescent="0.25">
      <c r="A62" s="4">
        <v>51</v>
      </c>
      <c r="B62" s="1" t="s">
        <v>1391</v>
      </c>
      <c r="C62" s="16" t="s">
        <v>1257</v>
      </c>
      <c r="D62" s="1"/>
      <c r="E62" s="14">
        <v>38001</v>
      </c>
      <c r="F62" s="14">
        <v>38026</v>
      </c>
      <c r="G62" s="129">
        <v>7</v>
      </c>
      <c r="H62" s="3" t="s">
        <v>1148</v>
      </c>
      <c r="I62" s="132" t="s">
        <v>1195</v>
      </c>
      <c r="J62" s="3"/>
      <c r="K62" s="3"/>
      <c r="L62" s="3"/>
      <c r="M62" s="3" t="s">
        <v>1216</v>
      </c>
      <c r="N62" s="1" t="s">
        <v>1384</v>
      </c>
      <c r="O62" s="15"/>
      <c r="P62" s="1"/>
      <c r="Q62" s="1"/>
      <c r="R62" s="1" t="s">
        <v>1157</v>
      </c>
      <c r="S62" s="1" t="s">
        <v>521</v>
      </c>
      <c r="T62" s="136"/>
      <c r="V62" s="117"/>
      <c r="W62" s="117"/>
      <c r="X62" s="117"/>
      <c r="Y62" s="117"/>
    </row>
    <row r="63" spans="1:25" s="114" customFormat="1" ht="16.5" x14ac:dyDescent="0.25">
      <c r="A63" s="4">
        <v>52</v>
      </c>
      <c r="B63" s="1" t="s">
        <v>1391</v>
      </c>
      <c r="C63" s="16" t="s">
        <v>1257</v>
      </c>
      <c r="D63" s="1"/>
      <c r="E63" s="14">
        <v>38008</v>
      </c>
      <c r="F63" s="14">
        <v>38023</v>
      </c>
      <c r="G63" s="129">
        <v>7</v>
      </c>
      <c r="H63" s="3" t="s">
        <v>1148</v>
      </c>
      <c r="I63" s="3"/>
      <c r="J63" s="3"/>
      <c r="K63" s="3"/>
      <c r="L63" s="3"/>
      <c r="M63" s="3" t="s">
        <v>1217</v>
      </c>
      <c r="N63" s="1" t="s">
        <v>1384</v>
      </c>
      <c r="O63" s="15"/>
      <c r="P63" s="1"/>
      <c r="Q63" s="1"/>
      <c r="R63" s="1" t="s">
        <v>1157</v>
      </c>
      <c r="S63" s="1" t="s">
        <v>521</v>
      </c>
      <c r="T63" s="136"/>
      <c r="V63" s="117"/>
      <c r="W63" s="117"/>
      <c r="X63" s="117"/>
      <c r="Y63" s="117"/>
    </row>
    <row r="64" spans="1:25" s="114" customFormat="1" ht="16.5" x14ac:dyDescent="0.25">
      <c r="A64" s="4">
        <v>53</v>
      </c>
      <c r="B64" s="1" t="s">
        <v>1391</v>
      </c>
      <c r="C64" s="16" t="s">
        <v>1257</v>
      </c>
      <c r="D64" s="133"/>
      <c r="E64" s="14">
        <v>38022</v>
      </c>
      <c r="F64" s="14">
        <v>38055</v>
      </c>
      <c r="G64" s="129">
        <v>7</v>
      </c>
      <c r="H64" s="3" t="s">
        <v>1148</v>
      </c>
      <c r="I64" s="135"/>
      <c r="J64" s="135"/>
      <c r="K64" s="135"/>
      <c r="L64" s="135"/>
      <c r="M64" s="132" t="s">
        <v>1176</v>
      </c>
      <c r="N64" s="1" t="s">
        <v>1384</v>
      </c>
      <c r="O64" s="15"/>
      <c r="P64" s="1"/>
      <c r="Q64" s="1"/>
      <c r="R64" s="1" t="s">
        <v>1157</v>
      </c>
      <c r="S64" s="1" t="s">
        <v>521</v>
      </c>
      <c r="T64" s="136"/>
      <c r="V64" s="117"/>
      <c r="W64" s="117"/>
      <c r="X64" s="117"/>
      <c r="Y64" s="117"/>
    </row>
    <row r="65" spans="1:25" s="114" customFormat="1" ht="16.5" x14ac:dyDescent="0.25">
      <c r="A65" s="4">
        <v>54</v>
      </c>
      <c r="B65" s="1" t="s">
        <v>1391</v>
      </c>
      <c r="C65" s="16" t="s">
        <v>1257</v>
      </c>
      <c r="D65" s="1"/>
      <c r="E65" s="14">
        <v>38078</v>
      </c>
      <c r="F65" s="14">
        <v>38105</v>
      </c>
      <c r="G65" s="129">
        <v>7</v>
      </c>
      <c r="H65" s="3" t="s">
        <v>1148</v>
      </c>
      <c r="I65" s="3"/>
      <c r="J65" s="3"/>
      <c r="K65" s="3"/>
      <c r="L65" s="3"/>
      <c r="M65" s="3" t="s">
        <v>1171</v>
      </c>
      <c r="N65" s="1" t="s">
        <v>1384</v>
      </c>
      <c r="O65" s="15"/>
      <c r="P65" s="1"/>
      <c r="Q65" s="1"/>
      <c r="R65" s="1" t="s">
        <v>1157</v>
      </c>
      <c r="S65" s="1" t="s">
        <v>521</v>
      </c>
      <c r="T65" s="136"/>
      <c r="V65" s="117"/>
      <c r="W65" s="117"/>
      <c r="X65" s="117"/>
      <c r="Y65" s="117"/>
    </row>
    <row r="66" spans="1:25" s="114" customFormat="1" ht="16.5" x14ac:dyDescent="0.25">
      <c r="A66" s="4">
        <v>55</v>
      </c>
      <c r="B66" s="1" t="s">
        <v>1391</v>
      </c>
      <c r="C66" s="16" t="s">
        <v>1234</v>
      </c>
      <c r="D66" s="1"/>
      <c r="E66" s="14">
        <v>38023</v>
      </c>
      <c r="F66" s="14">
        <v>38023</v>
      </c>
      <c r="G66" s="129">
        <v>8</v>
      </c>
      <c r="H66" s="3" t="s">
        <v>1148</v>
      </c>
      <c r="I66" s="3"/>
      <c r="J66" s="3"/>
      <c r="K66" s="3"/>
      <c r="L66" s="3"/>
      <c r="M66" s="3" t="s">
        <v>1235</v>
      </c>
      <c r="N66" s="1" t="s">
        <v>1384</v>
      </c>
      <c r="O66" s="15"/>
      <c r="P66" s="1"/>
      <c r="Q66" s="1"/>
      <c r="R66" s="1" t="s">
        <v>1157</v>
      </c>
      <c r="S66" s="1" t="s">
        <v>521</v>
      </c>
      <c r="T66" s="136"/>
      <c r="V66" s="117"/>
      <c r="W66" s="117"/>
      <c r="X66" s="117"/>
      <c r="Y66" s="117"/>
    </row>
    <row r="67" spans="1:25" s="114" customFormat="1" ht="33" x14ac:dyDescent="0.25">
      <c r="A67" s="4">
        <v>56</v>
      </c>
      <c r="B67" s="1" t="s">
        <v>1391</v>
      </c>
      <c r="C67" s="16" t="s">
        <v>1236</v>
      </c>
      <c r="D67" s="1"/>
      <c r="E67" s="14">
        <v>37880</v>
      </c>
      <c r="F67" s="14">
        <v>37880</v>
      </c>
      <c r="G67" s="129">
        <v>8</v>
      </c>
      <c r="H67" s="3" t="s">
        <v>1148</v>
      </c>
      <c r="I67" s="132" t="s">
        <v>1194</v>
      </c>
      <c r="J67" s="3"/>
      <c r="K67" s="3"/>
      <c r="L67" s="3"/>
      <c r="M67" s="3" t="s">
        <v>1173</v>
      </c>
      <c r="N67" s="1" t="s">
        <v>1384</v>
      </c>
      <c r="O67" s="15"/>
      <c r="P67" s="1"/>
      <c r="Q67" s="1"/>
      <c r="R67" s="1" t="s">
        <v>1157</v>
      </c>
      <c r="S67" s="1" t="s">
        <v>521</v>
      </c>
      <c r="T67" s="136"/>
      <c r="V67" s="117"/>
      <c r="W67" s="117"/>
      <c r="X67" s="117"/>
      <c r="Y67" s="117"/>
    </row>
    <row r="68" spans="1:25" s="114" customFormat="1" ht="33" x14ac:dyDescent="0.25">
      <c r="A68" s="4">
        <v>57</v>
      </c>
      <c r="B68" s="1" t="s">
        <v>1391</v>
      </c>
      <c r="C68" s="16" t="s">
        <v>1236</v>
      </c>
      <c r="D68" s="1"/>
      <c r="E68" s="14">
        <v>37880</v>
      </c>
      <c r="F68" s="14">
        <v>38196</v>
      </c>
      <c r="G68" s="129">
        <v>8</v>
      </c>
      <c r="H68" s="3" t="s">
        <v>1148</v>
      </c>
      <c r="I68" s="132" t="s">
        <v>1195</v>
      </c>
      <c r="J68" s="3"/>
      <c r="K68" s="3"/>
      <c r="L68" s="3"/>
      <c r="M68" s="3" t="s">
        <v>1192</v>
      </c>
      <c r="N68" s="1" t="s">
        <v>1384</v>
      </c>
      <c r="O68" s="15"/>
      <c r="P68" s="1"/>
      <c r="Q68" s="1"/>
      <c r="R68" s="1" t="s">
        <v>1157</v>
      </c>
      <c r="S68" s="1" t="s">
        <v>521</v>
      </c>
      <c r="T68" s="136"/>
      <c r="V68" s="117"/>
      <c r="W68" s="117"/>
      <c r="X68" s="117"/>
      <c r="Y68" s="117"/>
    </row>
    <row r="69" spans="1:25" s="114" customFormat="1" ht="33" x14ac:dyDescent="0.25">
      <c r="A69" s="4">
        <v>58</v>
      </c>
      <c r="B69" s="1" t="s">
        <v>1391</v>
      </c>
      <c r="C69" s="16" t="s">
        <v>1365</v>
      </c>
      <c r="D69" s="1"/>
      <c r="E69" s="14">
        <v>37664</v>
      </c>
      <c r="F69" s="14">
        <v>38126</v>
      </c>
      <c r="G69" s="129">
        <v>8</v>
      </c>
      <c r="H69" s="3" t="s">
        <v>1148</v>
      </c>
      <c r="I69" s="3" t="s">
        <v>1183</v>
      </c>
      <c r="J69" s="3"/>
      <c r="K69" s="3"/>
      <c r="L69" s="3"/>
      <c r="M69" s="3" t="s">
        <v>1158</v>
      </c>
      <c r="N69" s="1" t="s">
        <v>1384</v>
      </c>
      <c r="O69" s="15"/>
      <c r="P69" s="1"/>
      <c r="Q69" s="1"/>
      <c r="R69" s="1" t="s">
        <v>1157</v>
      </c>
      <c r="S69" s="1" t="s">
        <v>521</v>
      </c>
      <c r="T69" s="136"/>
      <c r="V69" s="117"/>
      <c r="W69" s="117"/>
      <c r="X69" s="117"/>
      <c r="Y69" s="117"/>
    </row>
    <row r="70" spans="1:25" s="114" customFormat="1" ht="33" x14ac:dyDescent="0.25">
      <c r="A70" s="4">
        <v>59</v>
      </c>
      <c r="B70" s="1" t="s">
        <v>1391</v>
      </c>
      <c r="C70" s="16" t="s">
        <v>1365</v>
      </c>
      <c r="D70" s="1"/>
      <c r="E70" s="14">
        <v>38128</v>
      </c>
      <c r="F70" s="14">
        <v>38217</v>
      </c>
      <c r="G70" s="129">
        <v>8</v>
      </c>
      <c r="H70" s="3" t="s">
        <v>1148</v>
      </c>
      <c r="I70" s="132" t="s">
        <v>1184</v>
      </c>
      <c r="J70" s="3"/>
      <c r="K70" s="3"/>
      <c r="L70" s="3"/>
      <c r="M70" s="3" t="s">
        <v>1218</v>
      </c>
      <c r="N70" s="1" t="s">
        <v>1384</v>
      </c>
      <c r="O70" s="15"/>
      <c r="P70" s="1"/>
      <c r="Q70" s="1"/>
      <c r="R70" s="1" t="s">
        <v>1157</v>
      </c>
      <c r="S70" s="1" t="s">
        <v>521</v>
      </c>
      <c r="T70" s="136"/>
      <c r="V70" s="117"/>
      <c r="W70" s="117"/>
      <c r="X70" s="117"/>
      <c r="Y70" s="117"/>
    </row>
    <row r="71" spans="1:25" s="114" customFormat="1" ht="33" x14ac:dyDescent="0.25">
      <c r="A71" s="4">
        <v>60</v>
      </c>
      <c r="B71" s="1" t="s">
        <v>1391</v>
      </c>
      <c r="C71" s="16" t="s">
        <v>1365</v>
      </c>
      <c r="D71" s="1"/>
      <c r="E71" s="14">
        <v>38218</v>
      </c>
      <c r="F71" s="14">
        <v>38348</v>
      </c>
      <c r="G71" s="129">
        <v>8</v>
      </c>
      <c r="H71" s="3" t="s">
        <v>1148</v>
      </c>
      <c r="I71" s="132" t="s">
        <v>1185</v>
      </c>
      <c r="J71" s="3"/>
      <c r="K71" s="3"/>
      <c r="L71" s="3"/>
      <c r="M71" s="3" t="s">
        <v>1219</v>
      </c>
      <c r="N71" s="1" t="s">
        <v>1384</v>
      </c>
      <c r="O71" s="15"/>
      <c r="P71" s="1"/>
      <c r="Q71" s="1"/>
      <c r="R71" s="1" t="s">
        <v>1157</v>
      </c>
      <c r="S71" s="1" t="s">
        <v>521</v>
      </c>
      <c r="T71" s="136"/>
      <c r="V71" s="117"/>
      <c r="W71" s="117"/>
      <c r="X71" s="117"/>
      <c r="Y71" s="117"/>
    </row>
    <row r="72" spans="1:25" s="114" customFormat="1" ht="33" x14ac:dyDescent="0.25">
      <c r="A72" s="4">
        <v>61</v>
      </c>
      <c r="B72" s="1" t="s">
        <v>1391</v>
      </c>
      <c r="C72" s="16" t="s">
        <v>1237</v>
      </c>
      <c r="D72" s="1"/>
      <c r="E72" s="14">
        <v>38015</v>
      </c>
      <c r="F72" s="14">
        <v>38056</v>
      </c>
      <c r="G72" s="129">
        <v>8</v>
      </c>
      <c r="H72" s="3" t="s">
        <v>1148</v>
      </c>
      <c r="I72" s="3"/>
      <c r="J72" s="3"/>
      <c r="K72" s="3"/>
      <c r="L72" s="3"/>
      <c r="M72" s="3" t="s">
        <v>1220</v>
      </c>
      <c r="N72" s="1" t="s">
        <v>1384</v>
      </c>
      <c r="O72" s="15"/>
      <c r="P72" s="1"/>
      <c r="Q72" s="1"/>
      <c r="R72" s="1" t="s">
        <v>1157</v>
      </c>
      <c r="S72" s="1" t="s">
        <v>521</v>
      </c>
      <c r="T72" s="136"/>
      <c r="V72" s="117"/>
      <c r="W72" s="117"/>
      <c r="X72" s="117"/>
      <c r="Y72" s="117"/>
    </row>
    <row r="73" spans="1:25" s="114" customFormat="1" ht="33" x14ac:dyDescent="0.25">
      <c r="A73" s="4">
        <v>62</v>
      </c>
      <c r="B73" s="1" t="s">
        <v>1391</v>
      </c>
      <c r="C73" s="16" t="s">
        <v>1237</v>
      </c>
      <c r="D73" s="1"/>
      <c r="E73" s="14">
        <v>38061</v>
      </c>
      <c r="F73" s="14">
        <v>38166</v>
      </c>
      <c r="G73" s="129">
        <v>8</v>
      </c>
      <c r="H73" s="3" t="s">
        <v>1148</v>
      </c>
      <c r="I73" s="3"/>
      <c r="J73" s="3"/>
      <c r="K73" s="3"/>
      <c r="L73" s="3"/>
      <c r="M73" s="3" t="s">
        <v>1169</v>
      </c>
      <c r="N73" s="1" t="s">
        <v>1384</v>
      </c>
      <c r="O73" s="15"/>
      <c r="P73" s="1"/>
      <c r="Q73" s="1"/>
      <c r="R73" s="1" t="s">
        <v>1157</v>
      </c>
      <c r="S73" s="1" t="s">
        <v>521</v>
      </c>
      <c r="T73" s="136"/>
      <c r="V73" s="117"/>
      <c r="W73" s="117"/>
      <c r="X73" s="117"/>
      <c r="Y73" s="117"/>
    </row>
    <row r="74" spans="1:25" s="114" customFormat="1" ht="33" x14ac:dyDescent="0.25">
      <c r="A74" s="4">
        <v>63</v>
      </c>
      <c r="B74" s="1" t="s">
        <v>1391</v>
      </c>
      <c r="C74" s="16" t="s">
        <v>1366</v>
      </c>
      <c r="D74" s="1"/>
      <c r="E74" s="14">
        <v>38236</v>
      </c>
      <c r="F74" s="14">
        <v>38317</v>
      </c>
      <c r="G74" s="129">
        <v>9</v>
      </c>
      <c r="H74" s="3" t="s">
        <v>1148</v>
      </c>
      <c r="I74" s="132" t="s">
        <v>1194</v>
      </c>
      <c r="J74" s="3"/>
      <c r="K74" s="3"/>
      <c r="L74" s="3"/>
      <c r="M74" s="3" t="s">
        <v>1164</v>
      </c>
      <c r="N74" s="1" t="s">
        <v>1384</v>
      </c>
      <c r="O74" s="15"/>
      <c r="P74" s="1"/>
      <c r="Q74" s="1"/>
      <c r="R74" s="1" t="s">
        <v>1157</v>
      </c>
      <c r="S74" s="1" t="s">
        <v>521</v>
      </c>
      <c r="T74" s="136"/>
      <c r="V74" s="117"/>
      <c r="W74" s="117"/>
      <c r="X74" s="117"/>
      <c r="Y74" s="117"/>
    </row>
    <row r="75" spans="1:25" s="114" customFormat="1" ht="33" x14ac:dyDescent="0.25">
      <c r="A75" s="4">
        <v>64</v>
      </c>
      <c r="B75" s="1" t="s">
        <v>1391</v>
      </c>
      <c r="C75" s="16" t="s">
        <v>1366</v>
      </c>
      <c r="D75" s="1"/>
      <c r="E75" s="14">
        <v>38321</v>
      </c>
      <c r="F75" s="14">
        <v>38321</v>
      </c>
      <c r="G75" s="129">
        <v>9</v>
      </c>
      <c r="H75" s="3" t="s">
        <v>1148</v>
      </c>
      <c r="I75" s="132" t="s">
        <v>1195</v>
      </c>
      <c r="J75" s="3"/>
      <c r="K75" s="3"/>
      <c r="L75" s="3"/>
      <c r="M75" s="3" t="s">
        <v>1221</v>
      </c>
      <c r="N75" s="1" t="s">
        <v>1384</v>
      </c>
      <c r="O75" s="15"/>
      <c r="P75" s="1"/>
      <c r="Q75" s="1"/>
      <c r="R75" s="1" t="s">
        <v>1157</v>
      </c>
      <c r="S75" s="1" t="s">
        <v>521</v>
      </c>
      <c r="T75" s="5"/>
      <c r="V75" s="117"/>
      <c r="W75" s="117"/>
      <c r="X75" s="117"/>
      <c r="Y75" s="117"/>
    </row>
    <row r="76" spans="1:25" s="114" customFormat="1" ht="16.5" x14ac:dyDescent="0.25">
      <c r="A76" s="4">
        <v>65</v>
      </c>
      <c r="B76" s="1" t="s">
        <v>1391</v>
      </c>
      <c r="C76" s="16" t="s">
        <v>1367</v>
      </c>
      <c r="D76" s="1"/>
      <c r="E76" s="14">
        <v>37949</v>
      </c>
      <c r="F76" s="14">
        <v>38288</v>
      </c>
      <c r="G76" s="129">
        <v>9</v>
      </c>
      <c r="H76" s="3" t="s">
        <v>1148</v>
      </c>
      <c r="I76" s="3"/>
      <c r="J76" s="3"/>
      <c r="K76" s="3"/>
      <c r="L76" s="3"/>
      <c r="M76" s="3" t="s">
        <v>1222</v>
      </c>
      <c r="N76" s="1" t="s">
        <v>1384</v>
      </c>
      <c r="O76" s="15"/>
      <c r="P76" s="1"/>
      <c r="Q76" s="1"/>
      <c r="R76" s="1" t="s">
        <v>1157</v>
      </c>
      <c r="S76" s="1" t="s">
        <v>521</v>
      </c>
      <c r="T76" s="5"/>
      <c r="V76" s="117"/>
      <c r="W76" s="117"/>
      <c r="X76" s="117"/>
      <c r="Y76" s="117"/>
    </row>
    <row r="77" spans="1:25" s="114" customFormat="1" ht="16.5" x14ac:dyDescent="0.25">
      <c r="A77" s="4">
        <v>66</v>
      </c>
      <c r="B77" s="1" t="s">
        <v>1391</v>
      </c>
      <c r="C77" s="16" t="s">
        <v>1238</v>
      </c>
      <c r="D77" s="1"/>
      <c r="E77" s="14">
        <v>37939</v>
      </c>
      <c r="F77" s="14">
        <v>38317</v>
      </c>
      <c r="G77" s="129">
        <v>9</v>
      </c>
      <c r="H77" s="3" t="s">
        <v>1148</v>
      </c>
      <c r="I77" s="3"/>
      <c r="J77" s="3"/>
      <c r="K77" s="3"/>
      <c r="L77" s="3"/>
      <c r="M77" s="3" t="s">
        <v>1172</v>
      </c>
      <c r="N77" s="1" t="s">
        <v>1384</v>
      </c>
      <c r="O77" s="15"/>
      <c r="P77" s="1"/>
      <c r="Q77" s="1"/>
      <c r="R77" s="1" t="s">
        <v>1157</v>
      </c>
      <c r="S77" s="1" t="s">
        <v>521</v>
      </c>
      <c r="T77" s="5"/>
      <c r="V77" s="117"/>
      <c r="W77" s="117"/>
      <c r="X77" s="117"/>
      <c r="Y77" s="117"/>
    </row>
    <row r="78" spans="1:25" s="114" customFormat="1" ht="33" x14ac:dyDescent="0.25">
      <c r="A78" s="4">
        <v>67</v>
      </c>
      <c r="B78" s="1" t="s">
        <v>1391</v>
      </c>
      <c r="C78" s="16" t="s">
        <v>1239</v>
      </c>
      <c r="D78" s="1"/>
      <c r="E78" s="14">
        <v>38008</v>
      </c>
      <c r="F78" s="14">
        <v>38330</v>
      </c>
      <c r="G78" s="129">
        <v>9</v>
      </c>
      <c r="H78" s="3" t="s">
        <v>1148</v>
      </c>
      <c r="I78" s="3"/>
      <c r="J78" s="3"/>
      <c r="K78" s="3"/>
      <c r="L78" s="3"/>
      <c r="M78" s="3" t="s">
        <v>1159</v>
      </c>
      <c r="N78" s="1" t="s">
        <v>1384</v>
      </c>
      <c r="O78" s="15"/>
      <c r="P78" s="1"/>
      <c r="Q78" s="1"/>
      <c r="R78" s="1" t="s">
        <v>1157</v>
      </c>
      <c r="S78" s="1" t="s">
        <v>521</v>
      </c>
      <c r="T78" s="5"/>
      <c r="V78" s="117"/>
      <c r="W78" s="117"/>
      <c r="X78" s="117"/>
      <c r="Y78" s="117"/>
    </row>
    <row r="79" spans="1:25" s="114" customFormat="1" ht="33" x14ac:dyDescent="0.25">
      <c r="A79" s="4">
        <v>68</v>
      </c>
      <c r="B79" s="1" t="s">
        <v>1391</v>
      </c>
      <c r="C79" s="16" t="s">
        <v>1368</v>
      </c>
      <c r="D79" s="1"/>
      <c r="E79" s="14">
        <v>37994</v>
      </c>
      <c r="F79" s="14">
        <v>38349</v>
      </c>
      <c r="G79" s="129">
        <v>9</v>
      </c>
      <c r="H79" s="3" t="s">
        <v>1148</v>
      </c>
      <c r="I79" s="3"/>
      <c r="J79" s="3"/>
      <c r="K79" s="3"/>
      <c r="L79" s="3"/>
      <c r="M79" s="3" t="s">
        <v>1240</v>
      </c>
      <c r="N79" s="1" t="s">
        <v>1384</v>
      </c>
      <c r="O79" s="15"/>
      <c r="P79" s="1"/>
      <c r="Q79" s="1"/>
      <c r="R79" s="1" t="s">
        <v>1157</v>
      </c>
      <c r="S79" s="1" t="s">
        <v>521</v>
      </c>
      <c r="T79" s="5"/>
      <c r="V79" s="117"/>
      <c r="W79" s="117"/>
      <c r="X79" s="117"/>
      <c r="Y79" s="117"/>
    </row>
    <row r="80" spans="1:25" s="114" customFormat="1" ht="33" x14ac:dyDescent="0.25">
      <c r="A80" s="4">
        <v>69</v>
      </c>
      <c r="B80" s="1" t="s">
        <v>1391</v>
      </c>
      <c r="C80" s="16" t="s">
        <v>1241</v>
      </c>
      <c r="D80" s="1"/>
      <c r="E80" s="14">
        <v>38204</v>
      </c>
      <c r="F80" s="14">
        <v>38335</v>
      </c>
      <c r="G80" s="129">
        <v>9</v>
      </c>
      <c r="H80" s="3" t="s">
        <v>1148</v>
      </c>
      <c r="I80" s="3"/>
      <c r="J80" s="3"/>
      <c r="K80" s="3"/>
      <c r="L80" s="3"/>
      <c r="M80" s="3" t="s">
        <v>1242</v>
      </c>
      <c r="N80" s="1" t="s">
        <v>1384</v>
      </c>
      <c r="O80" s="15"/>
      <c r="P80" s="1"/>
      <c r="Q80" s="1"/>
      <c r="R80" s="1" t="s">
        <v>1157</v>
      </c>
      <c r="S80" s="1" t="s">
        <v>521</v>
      </c>
      <c r="T80" s="5"/>
      <c r="V80" s="117"/>
      <c r="W80" s="117"/>
      <c r="X80" s="117"/>
      <c r="Y80" s="117"/>
    </row>
    <row r="81" spans="1:25" s="114" customFormat="1" ht="33" x14ac:dyDescent="0.25">
      <c r="A81" s="4">
        <v>70</v>
      </c>
      <c r="B81" s="1" t="s">
        <v>1391</v>
      </c>
      <c r="C81" s="16" t="s">
        <v>1243</v>
      </c>
      <c r="D81" s="1"/>
      <c r="E81" s="14">
        <v>37977</v>
      </c>
      <c r="F81" s="14">
        <v>38349</v>
      </c>
      <c r="G81" s="129">
        <v>9</v>
      </c>
      <c r="H81" s="3" t="s">
        <v>1148</v>
      </c>
      <c r="I81" s="3"/>
      <c r="J81" s="3"/>
      <c r="K81" s="3"/>
      <c r="L81" s="3"/>
      <c r="M81" s="3" t="s">
        <v>1244</v>
      </c>
      <c r="N81" s="1" t="s">
        <v>1384</v>
      </c>
      <c r="O81" s="15"/>
      <c r="P81" s="1"/>
      <c r="Q81" s="1"/>
      <c r="R81" s="1" t="s">
        <v>1157</v>
      </c>
      <c r="S81" s="1" t="s">
        <v>521</v>
      </c>
      <c r="T81" s="5"/>
      <c r="V81" s="117"/>
      <c r="W81" s="117"/>
      <c r="X81" s="117"/>
      <c r="Y81" s="117"/>
    </row>
    <row r="82" spans="1:25" s="114" customFormat="1" ht="16.5" x14ac:dyDescent="0.25">
      <c r="A82" s="4">
        <v>71</v>
      </c>
      <c r="B82" s="1" t="s">
        <v>1391</v>
      </c>
      <c r="C82" s="16" t="s">
        <v>1245</v>
      </c>
      <c r="D82" s="1"/>
      <c r="E82" s="14">
        <v>38280</v>
      </c>
      <c r="F82" s="14">
        <v>39307</v>
      </c>
      <c r="G82" s="129">
        <v>9</v>
      </c>
      <c r="H82" s="3" t="s">
        <v>1148</v>
      </c>
      <c r="I82" s="3"/>
      <c r="J82" s="3"/>
      <c r="K82" s="3"/>
      <c r="L82" s="3"/>
      <c r="M82" s="3" t="s">
        <v>1165</v>
      </c>
      <c r="N82" s="1" t="s">
        <v>1384</v>
      </c>
      <c r="O82" s="15"/>
      <c r="P82" s="1"/>
      <c r="Q82" s="1"/>
      <c r="R82" s="1" t="s">
        <v>1157</v>
      </c>
      <c r="S82" s="1" t="s">
        <v>521</v>
      </c>
      <c r="T82" s="5"/>
      <c r="V82" s="117"/>
      <c r="W82" s="117"/>
      <c r="X82" s="117"/>
      <c r="Y82" s="117"/>
    </row>
    <row r="83" spans="1:25" s="114" customFormat="1" ht="16.5" x14ac:dyDescent="0.25">
      <c r="A83" s="4">
        <v>72</v>
      </c>
      <c r="B83" s="1" t="s">
        <v>1391</v>
      </c>
      <c r="C83" s="16" t="s">
        <v>1238</v>
      </c>
      <c r="D83" s="1"/>
      <c r="E83" s="14">
        <v>38056</v>
      </c>
      <c r="F83" s="14">
        <v>38178</v>
      </c>
      <c r="G83" s="134">
        <v>10</v>
      </c>
      <c r="H83" s="3" t="s">
        <v>1148</v>
      </c>
      <c r="I83" s="3"/>
      <c r="J83" s="3"/>
      <c r="K83" s="3"/>
      <c r="L83" s="3"/>
      <c r="M83" s="3" t="s">
        <v>1224</v>
      </c>
      <c r="N83" s="1" t="s">
        <v>1384</v>
      </c>
      <c r="O83" s="15"/>
      <c r="P83" s="1"/>
      <c r="Q83" s="1"/>
      <c r="R83" s="1" t="s">
        <v>1157</v>
      </c>
      <c r="S83" s="1" t="s">
        <v>521</v>
      </c>
      <c r="T83" s="5"/>
      <c r="V83" s="117"/>
      <c r="W83" s="117"/>
      <c r="X83" s="117"/>
      <c r="Y83" s="117"/>
    </row>
    <row r="84" spans="1:25" s="114" customFormat="1" ht="16.5" x14ac:dyDescent="0.25">
      <c r="A84" s="4">
        <v>73</v>
      </c>
      <c r="B84" s="1" t="s">
        <v>1391</v>
      </c>
      <c r="C84" s="16" t="s">
        <v>1246</v>
      </c>
      <c r="D84" s="1"/>
      <c r="E84" s="14">
        <v>37777</v>
      </c>
      <c r="F84" s="14">
        <v>37943</v>
      </c>
      <c r="G84" s="134">
        <v>10</v>
      </c>
      <c r="H84" s="3" t="s">
        <v>1148</v>
      </c>
      <c r="I84" s="3"/>
      <c r="J84" s="3"/>
      <c r="K84" s="3"/>
      <c r="L84" s="3"/>
      <c r="M84" s="3" t="s">
        <v>1225</v>
      </c>
      <c r="N84" s="1" t="s">
        <v>1384</v>
      </c>
      <c r="O84" s="15"/>
      <c r="P84" s="1"/>
      <c r="Q84" s="1"/>
      <c r="R84" s="1" t="s">
        <v>1157</v>
      </c>
      <c r="S84" s="1" t="s">
        <v>521</v>
      </c>
      <c r="T84" s="5"/>
      <c r="V84" s="117"/>
      <c r="W84" s="117"/>
      <c r="X84" s="117"/>
      <c r="Y84" s="117"/>
    </row>
    <row r="85" spans="1:25" s="114" customFormat="1" ht="33" x14ac:dyDescent="0.25">
      <c r="A85" s="4">
        <v>74</v>
      </c>
      <c r="B85" s="1" t="s">
        <v>1391</v>
      </c>
      <c r="C85" s="16" t="s">
        <v>1247</v>
      </c>
      <c r="D85" s="1"/>
      <c r="E85" s="14">
        <v>38000</v>
      </c>
      <c r="F85" s="14">
        <v>38327</v>
      </c>
      <c r="G85" s="134">
        <v>10</v>
      </c>
      <c r="H85" s="3" t="s">
        <v>1148</v>
      </c>
      <c r="I85" s="3"/>
      <c r="J85" s="3"/>
      <c r="K85" s="3"/>
      <c r="L85" s="3"/>
      <c r="M85" s="3" t="s">
        <v>1177</v>
      </c>
      <c r="N85" s="1" t="s">
        <v>1384</v>
      </c>
      <c r="O85" s="15"/>
      <c r="P85" s="1"/>
      <c r="Q85" s="1"/>
      <c r="R85" s="1" t="s">
        <v>1157</v>
      </c>
      <c r="S85" s="1" t="s">
        <v>521</v>
      </c>
      <c r="T85" s="5"/>
      <c r="V85" s="117"/>
      <c r="W85" s="117"/>
      <c r="X85" s="117"/>
      <c r="Y85" s="117"/>
    </row>
    <row r="86" spans="1:25" s="114" customFormat="1" ht="33" x14ac:dyDescent="0.25">
      <c r="A86" s="4">
        <v>75</v>
      </c>
      <c r="B86" s="1" t="s">
        <v>1391</v>
      </c>
      <c r="C86" s="16" t="s">
        <v>1226</v>
      </c>
      <c r="D86" s="1"/>
      <c r="E86" s="14">
        <v>38044</v>
      </c>
      <c r="F86" s="14">
        <v>38119</v>
      </c>
      <c r="G86" s="134">
        <v>10</v>
      </c>
      <c r="H86" s="3" t="s">
        <v>1148</v>
      </c>
      <c r="I86" s="3"/>
      <c r="J86" s="3"/>
      <c r="K86" s="3"/>
      <c r="L86" s="3"/>
      <c r="M86" s="3" t="s">
        <v>1227</v>
      </c>
      <c r="N86" s="1" t="s">
        <v>1384</v>
      </c>
      <c r="O86" s="15"/>
      <c r="P86" s="1"/>
      <c r="Q86" s="1"/>
      <c r="R86" s="1" t="s">
        <v>1157</v>
      </c>
      <c r="S86" s="1" t="s">
        <v>521</v>
      </c>
      <c r="T86" s="5"/>
      <c r="V86" s="117"/>
      <c r="W86" s="117"/>
      <c r="X86" s="117"/>
      <c r="Y86" s="117"/>
    </row>
    <row r="87" spans="1:25" s="114" customFormat="1" ht="16.5" x14ac:dyDescent="0.25">
      <c r="A87" s="4">
        <v>76</v>
      </c>
      <c r="B87" s="1" t="s">
        <v>1391</v>
      </c>
      <c r="C87" s="16" t="s">
        <v>1369</v>
      </c>
      <c r="D87" s="1"/>
      <c r="E87" s="14">
        <v>38267</v>
      </c>
      <c r="F87" s="14">
        <v>38350</v>
      </c>
      <c r="G87" s="134">
        <v>10</v>
      </c>
      <c r="H87" s="3" t="s">
        <v>1148</v>
      </c>
      <c r="I87" s="3"/>
      <c r="J87" s="3"/>
      <c r="K87" s="3"/>
      <c r="L87" s="3"/>
      <c r="M87" s="3" t="s">
        <v>1228</v>
      </c>
      <c r="N87" s="1" t="s">
        <v>1384</v>
      </c>
      <c r="O87" s="15"/>
      <c r="P87" s="1"/>
      <c r="Q87" s="1"/>
      <c r="R87" s="1" t="s">
        <v>1157</v>
      </c>
      <c r="S87" s="1" t="s">
        <v>521</v>
      </c>
      <c r="T87" s="5"/>
      <c r="V87" s="117"/>
      <c r="W87" s="117"/>
      <c r="X87" s="117"/>
      <c r="Y87" s="117"/>
    </row>
    <row r="88" spans="1:25" s="114" customFormat="1" ht="16.5" x14ac:dyDescent="0.25">
      <c r="A88" s="4">
        <v>77</v>
      </c>
      <c r="B88" s="1" t="s">
        <v>1391</v>
      </c>
      <c r="C88" s="16" t="s">
        <v>1229</v>
      </c>
      <c r="D88" s="1"/>
      <c r="E88" s="14">
        <v>38222</v>
      </c>
      <c r="F88" s="14">
        <v>38375</v>
      </c>
      <c r="G88" s="134">
        <v>10</v>
      </c>
      <c r="H88" s="3" t="s">
        <v>1148</v>
      </c>
      <c r="I88" s="3"/>
      <c r="J88" s="3"/>
      <c r="K88" s="3"/>
      <c r="L88" s="3"/>
      <c r="M88" s="3" t="s">
        <v>1166</v>
      </c>
      <c r="N88" s="1" t="s">
        <v>1384</v>
      </c>
      <c r="O88" s="15"/>
      <c r="P88" s="1"/>
      <c r="Q88" s="1"/>
      <c r="R88" s="1" t="s">
        <v>1157</v>
      </c>
      <c r="S88" s="1" t="s">
        <v>521</v>
      </c>
      <c r="T88" s="5"/>
      <c r="V88" s="117"/>
      <c r="W88" s="117"/>
      <c r="X88" s="117"/>
      <c r="Y88" s="117"/>
    </row>
    <row r="89" spans="1:25" s="114" customFormat="1" ht="33" x14ac:dyDescent="0.25">
      <c r="A89" s="4">
        <v>78</v>
      </c>
      <c r="B89" s="1" t="s">
        <v>1391</v>
      </c>
      <c r="C89" s="16" t="s">
        <v>1370</v>
      </c>
      <c r="D89" s="1"/>
      <c r="E89" s="14">
        <v>38062</v>
      </c>
      <c r="F89" s="14">
        <v>38072</v>
      </c>
      <c r="G89" s="134">
        <v>10</v>
      </c>
      <c r="H89" s="3" t="s">
        <v>1148</v>
      </c>
      <c r="I89" s="3"/>
      <c r="J89" s="3"/>
      <c r="K89" s="3"/>
      <c r="L89" s="3"/>
      <c r="M89" s="3" t="s">
        <v>1230</v>
      </c>
      <c r="N89" s="1" t="s">
        <v>1384</v>
      </c>
      <c r="O89" s="15"/>
      <c r="P89" s="1"/>
      <c r="Q89" s="1"/>
      <c r="R89" s="1" t="s">
        <v>1157</v>
      </c>
      <c r="S89" s="1" t="s">
        <v>521</v>
      </c>
      <c r="T89" s="5"/>
      <c r="V89" s="117"/>
      <c r="W89" s="117"/>
      <c r="X89" s="117"/>
      <c r="Y89" s="117"/>
    </row>
    <row r="90" spans="1:25" s="114" customFormat="1" ht="16.5" x14ac:dyDescent="0.25">
      <c r="A90" s="4">
        <v>79</v>
      </c>
      <c r="B90" s="1" t="s">
        <v>1391</v>
      </c>
      <c r="C90" s="16" t="s">
        <v>1231</v>
      </c>
      <c r="D90" s="1"/>
      <c r="E90" s="14">
        <v>38003</v>
      </c>
      <c r="F90" s="14">
        <v>38125</v>
      </c>
      <c r="G90" s="134">
        <v>10</v>
      </c>
      <c r="H90" s="3" t="s">
        <v>1148</v>
      </c>
      <c r="I90" s="3" t="s">
        <v>1194</v>
      </c>
      <c r="J90" s="3"/>
      <c r="K90" s="3"/>
      <c r="L90" s="3"/>
      <c r="M90" s="3" t="s">
        <v>1210</v>
      </c>
      <c r="N90" s="1" t="s">
        <v>1384</v>
      </c>
      <c r="O90" s="15"/>
      <c r="P90" s="1"/>
      <c r="Q90" s="1"/>
      <c r="R90" s="1" t="s">
        <v>1157</v>
      </c>
      <c r="S90" s="1" t="s">
        <v>521</v>
      </c>
      <c r="T90" s="5"/>
      <c r="V90" s="117"/>
      <c r="W90" s="117"/>
      <c r="X90" s="117"/>
      <c r="Y90" s="117"/>
    </row>
    <row r="91" spans="1:25" s="114" customFormat="1" ht="16.5" x14ac:dyDescent="0.25">
      <c r="A91" s="4">
        <v>80</v>
      </c>
      <c r="B91" s="1" t="s">
        <v>1391</v>
      </c>
      <c r="C91" s="16" t="s">
        <v>1231</v>
      </c>
      <c r="D91" s="1"/>
      <c r="E91" s="14">
        <v>38140</v>
      </c>
      <c r="F91" s="14">
        <v>38189</v>
      </c>
      <c r="G91" s="134">
        <v>10</v>
      </c>
      <c r="H91" s="3" t="s">
        <v>1148</v>
      </c>
      <c r="I91" s="3" t="s">
        <v>1195</v>
      </c>
      <c r="J91" s="3"/>
      <c r="K91" s="3"/>
      <c r="L91" s="3"/>
      <c r="M91" s="3" t="s">
        <v>1232</v>
      </c>
      <c r="N91" s="1" t="s">
        <v>1384</v>
      </c>
      <c r="O91" s="15"/>
      <c r="P91" s="1"/>
      <c r="Q91" s="1"/>
      <c r="R91" s="1" t="s">
        <v>1157</v>
      </c>
      <c r="S91" s="1" t="s">
        <v>521</v>
      </c>
      <c r="T91" s="5"/>
      <c r="V91" s="117"/>
      <c r="W91" s="117"/>
      <c r="X91" s="117"/>
      <c r="Y91" s="117"/>
    </row>
    <row r="92" spans="1:25" s="114" customFormat="1" ht="16.5" x14ac:dyDescent="0.25">
      <c r="A92" s="4">
        <v>81</v>
      </c>
      <c r="B92" s="1" t="s">
        <v>1391</v>
      </c>
      <c r="C92" s="16" t="s">
        <v>1233</v>
      </c>
      <c r="D92" s="1"/>
      <c r="E92" s="14">
        <v>37700</v>
      </c>
      <c r="F92" s="14">
        <v>38294</v>
      </c>
      <c r="G92" s="134">
        <v>10</v>
      </c>
      <c r="H92" s="3" t="s">
        <v>1148</v>
      </c>
      <c r="I92" s="3"/>
      <c r="J92" s="3"/>
      <c r="K92" s="3"/>
      <c r="L92" s="3"/>
      <c r="M92" s="3" t="s">
        <v>1223</v>
      </c>
      <c r="N92" s="1" t="s">
        <v>1384</v>
      </c>
      <c r="O92" s="15"/>
      <c r="P92" s="1"/>
      <c r="Q92" s="1"/>
      <c r="R92" s="1" t="s">
        <v>1157</v>
      </c>
      <c r="S92" s="1" t="s">
        <v>521</v>
      </c>
      <c r="T92" s="5"/>
      <c r="V92" s="117"/>
      <c r="W92" s="117"/>
      <c r="X92" s="117"/>
      <c r="Y92" s="117"/>
    </row>
    <row r="93" spans="1:25" s="114" customFormat="1" ht="16.5" x14ac:dyDescent="0.25">
      <c r="A93" s="4">
        <v>82</v>
      </c>
      <c r="B93" s="1" t="s">
        <v>1391</v>
      </c>
      <c r="C93" s="16" t="s">
        <v>1231</v>
      </c>
      <c r="D93" s="1"/>
      <c r="E93" s="14">
        <v>38342</v>
      </c>
      <c r="F93" s="14">
        <v>38350</v>
      </c>
      <c r="G93" s="129">
        <v>11</v>
      </c>
      <c r="H93" s="3" t="s">
        <v>1148</v>
      </c>
      <c r="I93" s="3"/>
      <c r="J93" s="3"/>
      <c r="K93" s="3"/>
      <c r="L93" s="3"/>
      <c r="M93" s="3" t="s">
        <v>1259</v>
      </c>
      <c r="N93" s="1" t="s">
        <v>1384</v>
      </c>
      <c r="O93" s="15"/>
      <c r="P93" s="1"/>
      <c r="Q93" s="1"/>
      <c r="R93" s="1" t="s">
        <v>1157</v>
      </c>
      <c r="S93" s="1" t="s">
        <v>521</v>
      </c>
      <c r="T93" s="5"/>
      <c r="V93" s="117"/>
      <c r="W93" s="117"/>
      <c r="X93" s="117"/>
      <c r="Y93" s="117"/>
    </row>
    <row r="94" spans="1:25" s="114" customFormat="1" ht="16.5" x14ac:dyDescent="0.25">
      <c r="A94" s="4">
        <v>83</v>
      </c>
      <c r="B94" s="1" t="s">
        <v>1391</v>
      </c>
      <c r="C94" s="16" t="s">
        <v>1260</v>
      </c>
      <c r="D94" s="1"/>
      <c r="E94" s="14">
        <v>38062</v>
      </c>
      <c r="F94" s="14">
        <v>38126</v>
      </c>
      <c r="G94" s="129">
        <v>11</v>
      </c>
      <c r="H94" s="3" t="s">
        <v>1148</v>
      </c>
      <c r="I94" s="3"/>
      <c r="J94" s="3"/>
      <c r="K94" s="3"/>
      <c r="L94" s="3"/>
      <c r="M94" s="3" t="s">
        <v>1164</v>
      </c>
      <c r="N94" s="1" t="s">
        <v>1384</v>
      </c>
      <c r="O94" s="15"/>
      <c r="P94" s="1"/>
      <c r="Q94" s="1"/>
      <c r="R94" s="1" t="s">
        <v>1157</v>
      </c>
      <c r="S94" s="1" t="s">
        <v>521</v>
      </c>
      <c r="T94" s="5"/>
      <c r="V94" s="117"/>
      <c r="W94" s="117"/>
      <c r="X94" s="117"/>
      <c r="Y94" s="117"/>
    </row>
    <row r="95" spans="1:25" s="114" customFormat="1" ht="16.5" x14ac:dyDescent="0.25">
      <c r="A95" s="4">
        <v>84</v>
      </c>
      <c r="B95" s="1" t="s">
        <v>1391</v>
      </c>
      <c r="C95" s="16" t="s">
        <v>1260</v>
      </c>
      <c r="D95" s="1"/>
      <c r="E95" s="14">
        <v>38140</v>
      </c>
      <c r="F95" s="14">
        <v>38140</v>
      </c>
      <c r="G95" s="129">
        <v>11</v>
      </c>
      <c r="H95" s="3" t="s">
        <v>1148</v>
      </c>
      <c r="I95" s="3"/>
      <c r="J95" s="3"/>
      <c r="K95" s="3"/>
      <c r="L95" s="3"/>
      <c r="M95" s="3" t="s">
        <v>1261</v>
      </c>
      <c r="N95" s="1" t="s">
        <v>1384</v>
      </c>
      <c r="O95" s="15"/>
      <c r="P95" s="1"/>
      <c r="Q95" s="1"/>
      <c r="R95" s="1" t="s">
        <v>1157</v>
      </c>
      <c r="S95" s="1" t="s">
        <v>521</v>
      </c>
      <c r="T95" s="5"/>
      <c r="V95" s="117"/>
      <c r="W95" s="117"/>
      <c r="X95" s="117"/>
      <c r="Y95" s="117"/>
    </row>
    <row r="96" spans="1:25" s="114" customFormat="1" ht="16.5" x14ac:dyDescent="0.25">
      <c r="A96" s="4">
        <v>85</v>
      </c>
      <c r="B96" s="1" t="s">
        <v>1391</v>
      </c>
      <c r="C96" s="16" t="s">
        <v>1260</v>
      </c>
      <c r="D96" s="1"/>
      <c r="E96" s="14">
        <v>38177</v>
      </c>
      <c r="F96" s="14">
        <v>38180</v>
      </c>
      <c r="G96" s="129">
        <v>11</v>
      </c>
      <c r="H96" s="3" t="s">
        <v>1148</v>
      </c>
      <c r="I96" s="3"/>
      <c r="J96" s="3"/>
      <c r="K96" s="3"/>
      <c r="L96" s="3"/>
      <c r="M96" s="3" t="s">
        <v>1262</v>
      </c>
      <c r="N96" s="1" t="s">
        <v>1384</v>
      </c>
      <c r="O96" s="15"/>
      <c r="P96" s="1"/>
      <c r="Q96" s="1"/>
      <c r="R96" s="1" t="s">
        <v>1157</v>
      </c>
      <c r="S96" s="1" t="s">
        <v>521</v>
      </c>
      <c r="T96" s="5"/>
      <c r="V96" s="117"/>
      <c r="W96" s="117"/>
      <c r="X96" s="117"/>
      <c r="Y96" s="117"/>
    </row>
    <row r="97" spans="1:25" s="114" customFormat="1" ht="16.5" x14ac:dyDescent="0.25">
      <c r="A97" s="4">
        <v>86</v>
      </c>
      <c r="B97" s="1" t="s">
        <v>1391</v>
      </c>
      <c r="C97" s="16" t="s">
        <v>1260</v>
      </c>
      <c r="D97" s="1"/>
      <c r="E97" s="14">
        <v>38196</v>
      </c>
      <c r="F97" s="14">
        <v>38219</v>
      </c>
      <c r="G97" s="129">
        <v>11</v>
      </c>
      <c r="H97" s="3" t="s">
        <v>1148</v>
      </c>
      <c r="I97" s="3"/>
      <c r="J97" s="3"/>
      <c r="K97" s="3"/>
      <c r="L97" s="3"/>
      <c r="M97" s="3" t="s">
        <v>1263</v>
      </c>
      <c r="N97" s="1" t="s">
        <v>1384</v>
      </c>
      <c r="O97" s="15"/>
      <c r="P97" s="1"/>
      <c r="Q97" s="1"/>
      <c r="R97" s="1" t="s">
        <v>1157</v>
      </c>
      <c r="S97" s="1" t="s">
        <v>521</v>
      </c>
      <c r="T97" s="5"/>
      <c r="V97" s="117"/>
      <c r="W97" s="117"/>
      <c r="X97" s="117"/>
      <c r="Y97" s="117"/>
    </row>
    <row r="98" spans="1:25" s="16" customFormat="1" ht="16.5" x14ac:dyDescent="0.25">
      <c r="A98" s="4">
        <v>87</v>
      </c>
      <c r="B98" s="1" t="s">
        <v>1391</v>
      </c>
      <c r="C98" s="16" t="s">
        <v>1260</v>
      </c>
      <c r="E98" s="14">
        <v>38251</v>
      </c>
      <c r="F98" s="14">
        <v>38260</v>
      </c>
      <c r="G98" s="129">
        <v>11</v>
      </c>
      <c r="H98" s="3" t="s">
        <v>1148</v>
      </c>
      <c r="M98" s="3" t="s">
        <v>1264</v>
      </c>
      <c r="N98" s="1" t="s">
        <v>1384</v>
      </c>
      <c r="R98" s="1" t="s">
        <v>1157</v>
      </c>
      <c r="S98" s="1" t="s">
        <v>521</v>
      </c>
    </row>
    <row r="99" spans="1:25" s="114" customFormat="1" ht="16.5" x14ac:dyDescent="0.25">
      <c r="A99" s="4">
        <v>88</v>
      </c>
      <c r="B99" s="1" t="s">
        <v>1391</v>
      </c>
      <c r="C99" s="16" t="s">
        <v>1260</v>
      </c>
      <c r="D99" s="1"/>
      <c r="E99" s="14">
        <v>38263</v>
      </c>
      <c r="F99" s="14">
        <v>38289</v>
      </c>
      <c r="G99" s="129">
        <v>11</v>
      </c>
      <c r="H99" s="3" t="s">
        <v>1265</v>
      </c>
      <c r="I99" s="3"/>
      <c r="J99" s="3"/>
      <c r="K99" s="3"/>
      <c r="L99" s="3"/>
      <c r="M99" s="3" t="s">
        <v>1266</v>
      </c>
      <c r="N99" s="1" t="s">
        <v>1384</v>
      </c>
      <c r="O99" s="15"/>
      <c r="P99" s="1"/>
      <c r="Q99" s="1"/>
      <c r="R99" s="1" t="s">
        <v>1157</v>
      </c>
      <c r="S99" s="1" t="s">
        <v>521</v>
      </c>
      <c r="T99" s="5"/>
      <c r="V99" s="117"/>
      <c r="W99" s="117"/>
      <c r="X99" s="117"/>
      <c r="Y99" s="117"/>
    </row>
    <row r="100" spans="1:25" s="114" customFormat="1" ht="16.5" x14ac:dyDescent="0.25">
      <c r="A100" s="4">
        <v>89</v>
      </c>
      <c r="B100" s="1" t="s">
        <v>1391</v>
      </c>
      <c r="C100" s="16" t="s">
        <v>1260</v>
      </c>
      <c r="D100" s="1"/>
      <c r="E100" s="14">
        <v>38294</v>
      </c>
      <c r="F100" s="14">
        <v>38328</v>
      </c>
      <c r="G100" s="129">
        <v>12</v>
      </c>
      <c r="H100" s="3" t="s">
        <v>1148</v>
      </c>
      <c r="I100" s="3"/>
      <c r="J100" s="3"/>
      <c r="K100" s="3"/>
      <c r="L100" s="3"/>
      <c r="M100" s="3" t="s">
        <v>1267</v>
      </c>
      <c r="N100" s="1" t="s">
        <v>1384</v>
      </c>
      <c r="O100" s="15"/>
      <c r="P100" s="1"/>
      <c r="Q100" s="1"/>
      <c r="R100" s="1" t="s">
        <v>1157</v>
      </c>
      <c r="S100" s="1" t="s">
        <v>521</v>
      </c>
      <c r="T100" s="5"/>
      <c r="V100" s="117"/>
      <c r="W100" s="117"/>
      <c r="X100" s="117"/>
      <c r="Y100" s="117"/>
    </row>
    <row r="101" spans="1:25" s="114" customFormat="1" ht="16.5" x14ac:dyDescent="0.25">
      <c r="A101" s="4">
        <v>90</v>
      </c>
      <c r="B101" s="1" t="s">
        <v>1391</v>
      </c>
      <c r="C101" s="16" t="s">
        <v>1260</v>
      </c>
      <c r="D101" s="1"/>
      <c r="E101" s="14">
        <v>38328</v>
      </c>
      <c r="F101" s="14">
        <v>38352</v>
      </c>
      <c r="G101" s="129">
        <v>12</v>
      </c>
      <c r="H101" s="3" t="s">
        <v>1148</v>
      </c>
      <c r="I101" s="3"/>
      <c r="J101" s="3"/>
      <c r="K101" s="3"/>
      <c r="L101" s="3"/>
      <c r="M101" s="3" t="s">
        <v>1268</v>
      </c>
      <c r="N101" s="1" t="s">
        <v>1384</v>
      </c>
      <c r="O101" s="15"/>
      <c r="P101" s="1"/>
      <c r="Q101" s="1"/>
      <c r="R101" s="1" t="s">
        <v>1157</v>
      </c>
      <c r="S101" s="1" t="s">
        <v>521</v>
      </c>
      <c r="T101" s="5"/>
      <c r="V101" s="117"/>
      <c r="W101" s="117"/>
      <c r="X101" s="117"/>
      <c r="Y101" s="117"/>
    </row>
    <row r="102" spans="1:25" s="114" customFormat="1" ht="16.5" x14ac:dyDescent="0.25">
      <c r="A102" s="4">
        <v>91</v>
      </c>
      <c r="B102" s="1" t="s">
        <v>1391</v>
      </c>
      <c r="C102" s="16" t="s">
        <v>1271</v>
      </c>
      <c r="D102" s="1"/>
      <c r="E102" s="14">
        <v>38049</v>
      </c>
      <c r="F102" s="14">
        <v>38091</v>
      </c>
      <c r="G102" s="129">
        <v>12</v>
      </c>
      <c r="H102" s="3" t="s">
        <v>1148</v>
      </c>
      <c r="I102" s="3"/>
      <c r="J102" s="3"/>
      <c r="K102" s="3"/>
      <c r="L102" s="3"/>
      <c r="M102" s="3" t="s">
        <v>1269</v>
      </c>
      <c r="N102" s="1" t="s">
        <v>1384</v>
      </c>
      <c r="O102" s="15"/>
      <c r="P102" s="1"/>
      <c r="Q102" s="1"/>
      <c r="R102" s="1" t="s">
        <v>1157</v>
      </c>
      <c r="S102" s="1" t="s">
        <v>521</v>
      </c>
      <c r="T102" s="5"/>
      <c r="V102" s="117"/>
      <c r="W102" s="117"/>
      <c r="X102" s="117"/>
      <c r="Y102" s="117"/>
    </row>
    <row r="103" spans="1:25" s="114" customFormat="1" ht="16.5" x14ac:dyDescent="0.25">
      <c r="A103" s="4">
        <v>92</v>
      </c>
      <c r="B103" s="1" t="s">
        <v>1391</v>
      </c>
      <c r="C103" s="16" t="s">
        <v>1270</v>
      </c>
      <c r="D103" s="1"/>
      <c r="E103" s="14">
        <v>37993</v>
      </c>
      <c r="F103" s="14">
        <v>38309</v>
      </c>
      <c r="G103" s="129">
        <v>12</v>
      </c>
      <c r="H103" s="3" t="s">
        <v>1148</v>
      </c>
      <c r="I103" s="3"/>
      <c r="J103" s="3"/>
      <c r="K103" s="3"/>
      <c r="L103" s="3"/>
      <c r="M103" s="3" t="s">
        <v>1164</v>
      </c>
      <c r="N103" s="1" t="s">
        <v>1384</v>
      </c>
      <c r="O103" s="15"/>
      <c r="P103" s="1"/>
      <c r="Q103" s="1"/>
      <c r="R103" s="1" t="s">
        <v>1157</v>
      </c>
      <c r="S103" s="1" t="s">
        <v>521</v>
      </c>
      <c r="T103" s="5"/>
      <c r="V103" s="117"/>
      <c r="W103" s="117"/>
      <c r="X103" s="117"/>
      <c r="Y103" s="117"/>
    </row>
    <row r="104" spans="1:25" s="114" customFormat="1" ht="33" x14ac:dyDescent="0.25">
      <c r="A104" s="4">
        <v>93</v>
      </c>
      <c r="B104" s="1" t="s">
        <v>1391</v>
      </c>
      <c r="C104" s="16" t="s">
        <v>1272</v>
      </c>
      <c r="D104" s="1"/>
      <c r="E104" s="14">
        <v>38009</v>
      </c>
      <c r="F104" s="14">
        <v>38344</v>
      </c>
      <c r="G104" s="129">
        <v>12</v>
      </c>
      <c r="H104" s="3" t="s">
        <v>1148</v>
      </c>
      <c r="I104" s="3"/>
      <c r="J104" s="3"/>
      <c r="K104" s="3"/>
      <c r="L104" s="3"/>
      <c r="M104" s="3" t="s">
        <v>1273</v>
      </c>
      <c r="N104" s="1" t="s">
        <v>1384</v>
      </c>
      <c r="O104" s="15"/>
      <c r="P104" s="1"/>
      <c r="Q104" s="1"/>
      <c r="R104" s="1" t="s">
        <v>1157</v>
      </c>
      <c r="S104" s="1" t="s">
        <v>521</v>
      </c>
      <c r="T104" s="5"/>
      <c r="V104" s="117"/>
      <c r="W104" s="117"/>
      <c r="X104" s="117"/>
      <c r="Y104" s="117"/>
    </row>
    <row r="105" spans="1:25" s="114" customFormat="1" ht="16.5" x14ac:dyDescent="0.25">
      <c r="A105" s="4">
        <v>94</v>
      </c>
      <c r="B105" s="1" t="s">
        <v>1391</v>
      </c>
      <c r="C105" s="16" t="s">
        <v>1274</v>
      </c>
      <c r="D105" s="1"/>
      <c r="E105" s="14">
        <v>37989</v>
      </c>
      <c r="F105" s="14">
        <v>38205</v>
      </c>
      <c r="G105" s="129">
        <v>12</v>
      </c>
      <c r="H105" s="3" t="s">
        <v>1148</v>
      </c>
      <c r="I105" s="3" t="s">
        <v>1194</v>
      </c>
      <c r="J105" s="3"/>
      <c r="K105" s="3"/>
      <c r="L105" s="3"/>
      <c r="M105" s="3" t="s">
        <v>1169</v>
      </c>
      <c r="N105" s="1" t="s">
        <v>1384</v>
      </c>
      <c r="O105" s="15"/>
      <c r="P105" s="1"/>
      <c r="Q105" s="1"/>
      <c r="R105" s="1" t="s">
        <v>1157</v>
      </c>
      <c r="S105" s="1" t="s">
        <v>521</v>
      </c>
      <c r="T105" s="5"/>
      <c r="V105" s="117"/>
      <c r="W105" s="117"/>
      <c r="X105" s="117"/>
      <c r="Y105" s="117"/>
    </row>
    <row r="106" spans="1:25" s="114" customFormat="1" ht="16.5" x14ac:dyDescent="0.25">
      <c r="A106" s="4">
        <v>95</v>
      </c>
      <c r="B106" s="1" t="s">
        <v>1391</v>
      </c>
      <c r="C106" s="16" t="s">
        <v>1274</v>
      </c>
      <c r="D106" s="1"/>
      <c r="E106" s="14">
        <v>38205</v>
      </c>
      <c r="F106" s="14">
        <v>38348</v>
      </c>
      <c r="G106" s="129">
        <v>12</v>
      </c>
      <c r="H106" s="3" t="s">
        <v>1148</v>
      </c>
      <c r="I106" s="3" t="s">
        <v>1195</v>
      </c>
      <c r="J106" s="3"/>
      <c r="K106" s="3"/>
      <c r="L106" s="3"/>
      <c r="M106" s="3" t="s">
        <v>1275</v>
      </c>
      <c r="N106" s="1" t="s">
        <v>1384</v>
      </c>
      <c r="O106" s="15"/>
      <c r="P106" s="1"/>
      <c r="Q106" s="1"/>
      <c r="R106" s="1" t="s">
        <v>1157</v>
      </c>
      <c r="S106" s="1" t="s">
        <v>521</v>
      </c>
      <c r="T106" s="5"/>
      <c r="V106" s="117"/>
      <c r="W106" s="117"/>
      <c r="X106" s="117"/>
      <c r="Y106" s="117"/>
    </row>
    <row r="107" spans="1:25" s="114" customFormat="1" ht="33" x14ac:dyDescent="0.25">
      <c r="A107" s="4">
        <v>96</v>
      </c>
      <c r="B107" s="1" t="s">
        <v>1391</v>
      </c>
      <c r="C107" s="16" t="s">
        <v>1371</v>
      </c>
      <c r="D107" s="1"/>
      <c r="E107" s="14">
        <v>38016</v>
      </c>
      <c r="F107" s="14">
        <v>38187</v>
      </c>
      <c r="G107" s="129">
        <v>13</v>
      </c>
      <c r="H107" s="3" t="s">
        <v>1148</v>
      </c>
      <c r="I107" s="3" t="s">
        <v>1194</v>
      </c>
      <c r="J107" s="3"/>
      <c r="K107" s="3"/>
      <c r="L107" s="3"/>
      <c r="M107" s="3" t="s">
        <v>1151</v>
      </c>
      <c r="N107" s="1" t="s">
        <v>1384</v>
      </c>
      <c r="O107" s="15"/>
      <c r="P107" s="1"/>
      <c r="Q107" s="1"/>
      <c r="R107" s="1" t="s">
        <v>1157</v>
      </c>
      <c r="S107" s="1" t="s">
        <v>521</v>
      </c>
      <c r="T107" s="5"/>
      <c r="V107" s="117"/>
      <c r="W107" s="117"/>
      <c r="X107" s="117"/>
      <c r="Y107" s="117"/>
    </row>
    <row r="108" spans="1:25" s="114" customFormat="1" ht="33" x14ac:dyDescent="0.25">
      <c r="A108" s="4">
        <v>97</v>
      </c>
      <c r="B108" s="1" t="s">
        <v>1391</v>
      </c>
      <c r="C108" s="16" t="s">
        <v>1371</v>
      </c>
      <c r="D108" s="1"/>
      <c r="E108" s="14">
        <v>38194</v>
      </c>
      <c r="F108" s="14">
        <v>38338</v>
      </c>
      <c r="G108" s="129">
        <v>13</v>
      </c>
      <c r="H108" s="3" t="s">
        <v>1148</v>
      </c>
      <c r="I108" s="3" t="s">
        <v>1195</v>
      </c>
      <c r="J108" s="3"/>
      <c r="K108" s="3"/>
      <c r="L108" s="3"/>
      <c r="M108" s="3" t="s">
        <v>1277</v>
      </c>
      <c r="N108" s="1" t="s">
        <v>1384</v>
      </c>
      <c r="O108" s="15"/>
      <c r="P108" s="1"/>
      <c r="Q108" s="1"/>
      <c r="R108" s="1" t="s">
        <v>1157</v>
      </c>
      <c r="S108" s="1" t="s">
        <v>521</v>
      </c>
      <c r="T108" s="5"/>
      <c r="V108" s="117"/>
      <c r="W108" s="117"/>
      <c r="X108" s="117"/>
      <c r="Y108" s="117"/>
    </row>
    <row r="109" spans="1:25" s="114" customFormat="1" ht="33" x14ac:dyDescent="0.25">
      <c r="A109" s="4">
        <v>98</v>
      </c>
      <c r="B109" s="1" t="s">
        <v>1391</v>
      </c>
      <c r="C109" s="16" t="s">
        <v>1278</v>
      </c>
      <c r="D109" s="1"/>
      <c r="E109" s="14">
        <v>37977</v>
      </c>
      <c r="F109" s="14">
        <v>38096</v>
      </c>
      <c r="G109" s="129">
        <v>13</v>
      </c>
      <c r="H109" s="3" t="s">
        <v>1148</v>
      </c>
      <c r="I109" s="3" t="s">
        <v>1183</v>
      </c>
      <c r="J109" s="3"/>
      <c r="K109" s="3"/>
      <c r="L109" s="3"/>
      <c r="M109" s="3" t="s">
        <v>1279</v>
      </c>
      <c r="N109" s="1" t="s">
        <v>1384</v>
      </c>
      <c r="O109" s="15"/>
      <c r="P109" s="1"/>
      <c r="Q109" s="1"/>
      <c r="R109" s="1" t="s">
        <v>1157</v>
      </c>
      <c r="S109" s="1" t="s">
        <v>521</v>
      </c>
      <c r="T109" s="5"/>
      <c r="V109" s="117"/>
      <c r="W109" s="117"/>
      <c r="X109" s="117"/>
      <c r="Y109" s="117"/>
    </row>
    <row r="110" spans="1:25" s="114" customFormat="1" ht="33" x14ac:dyDescent="0.25">
      <c r="A110" s="4">
        <v>99</v>
      </c>
      <c r="B110" s="1" t="s">
        <v>1391</v>
      </c>
      <c r="C110" s="16" t="s">
        <v>1278</v>
      </c>
      <c r="D110" s="1"/>
      <c r="E110" s="14">
        <v>38106</v>
      </c>
      <c r="F110" s="14">
        <v>38243</v>
      </c>
      <c r="G110" s="129">
        <v>13</v>
      </c>
      <c r="H110" s="3" t="s">
        <v>1148</v>
      </c>
      <c r="I110" s="3" t="s">
        <v>1184</v>
      </c>
      <c r="J110" s="3"/>
      <c r="K110" s="3"/>
      <c r="L110" s="3"/>
      <c r="M110" s="3" t="s">
        <v>1280</v>
      </c>
      <c r="N110" s="1" t="s">
        <v>1384</v>
      </c>
      <c r="O110" s="15"/>
      <c r="P110" s="1"/>
      <c r="Q110" s="1"/>
      <c r="R110" s="1" t="s">
        <v>1157</v>
      </c>
      <c r="S110" s="1" t="s">
        <v>521</v>
      </c>
      <c r="T110" s="5"/>
      <c r="V110" s="117"/>
      <c r="W110" s="117"/>
      <c r="X110" s="117"/>
      <c r="Y110" s="117"/>
    </row>
    <row r="111" spans="1:25" s="114" customFormat="1" ht="33" x14ac:dyDescent="0.25">
      <c r="A111" s="4">
        <v>100</v>
      </c>
      <c r="B111" s="1" t="s">
        <v>1391</v>
      </c>
      <c r="C111" s="16" t="s">
        <v>1278</v>
      </c>
      <c r="D111" s="1"/>
      <c r="E111" s="14">
        <v>38197</v>
      </c>
      <c r="F111" s="14">
        <v>38303</v>
      </c>
      <c r="G111" s="129">
        <v>13</v>
      </c>
      <c r="H111" s="3" t="s">
        <v>1148</v>
      </c>
      <c r="I111" s="3" t="s">
        <v>1185</v>
      </c>
      <c r="J111" s="3"/>
      <c r="K111" s="3"/>
      <c r="L111" s="3"/>
      <c r="M111" s="3" t="s">
        <v>1281</v>
      </c>
      <c r="N111" s="1" t="s">
        <v>1384</v>
      </c>
      <c r="O111" s="15"/>
      <c r="P111" s="1"/>
      <c r="Q111" s="1"/>
      <c r="R111" s="1" t="s">
        <v>1157</v>
      </c>
      <c r="S111" s="1" t="s">
        <v>521</v>
      </c>
      <c r="T111" s="5"/>
      <c r="V111" s="117"/>
      <c r="W111" s="117"/>
      <c r="X111" s="117"/>
      <c r="Y111" s="117"/>
    </row>
    <row r="112" spans="1:25" s="114" customFormat="1" ht="16.5" x14ac:dyDescent="0.25">
      <c r="A112" s="4">
        <v>101</v>
      </c>
      <c r="B112" s="1" t="s">
        <v>1391</v>
      </c>
      <c r="C112" s="16" t="s">
        <v>1372</v>
      </c>
      <c r="D112" s="1"/>
      <c r="E112" s="14">
        <v>38237</v>
      </c>
      <c r="F112" s="14">
        <v>38265</v>
      </c>
      <c r="G112" s="129">
        <v>14</v>
      </c>
      <c r="H112" s="3" t="s">
        <v>1148</v>
      </c>
      <c r="I112" s="3" t="s">
        <v>1183</v>
      </c>
      <c r="J112" s="3"/>
      <c r="K112" s="3"/>
      <c r="L112" s="3"/>
      <c r="M112" s="3" t="s">
        <v>1151</v>
      </c>
      <c r="N112" s="1" t="s">
        <v>1384</v>
      </c>
      <c r="O112" s="15"/>
      <c r="P112" s="1"/>
      <c r="Q112" s="1"/>
      <c r="R112" s="1" t="s">
        <v>1157</v>
      </c>
      <c r="S112" s="1" t="s">
        <v>521</v>
      </c>
      <c r="T112" s="5"/>
      <c r="V112" s="117"/>
      <c r="W112" s="117"/>
      <c r="X112" s="117"/>
      <c r="Y112" s="117"/>
    </row>
    <row r="113" spans="1:25" s="114" customFormat="1" ht="16.5" x14ac:dyDescent="0.25">
      <c r="A113" s="4">
        <v>102</v>
      </c>
      <c r="B113" s="1" t="s">
        <v>1391</v>
      </c>
      <c r="C113" s="16" t="s">
        <v>1372</v>
      </c>
      <c r="D113" s="1"/>
      <c r="E113" s="14">
        <v>38295</v>
      </c>
      <c r="F113" s="14">
        <v>38330</v>
      </c>
      <c r="G113" s="129">
        <v>14</v>
      </c>
      <c r="H113" s="3" t="s">
        <v>1148</v>
      </c>
      <c r="I113" s="3" t="s">
        <v>1184</v>
      </c>
      <c r="J113" s="3"/>
      <c r="K113" s="3"/>
      <c r="L113" s="3"/>
      <c r="M113" s="3" t="s">
        <v>1282</v>
      </c>
      <c r="N113" s="1" t="s">
        <v>1384</v>
      </c>
      <c r="O113" s="15"/>
      <c r="P113" s="1"/>
      <c r="Q113" s="1"/>
      <c r="R113" s="1" t="s">
        <v>1157</v>
      </c>
      <c r="S113" s="1" t="s">
        <v>521</v>
      </c>
      <c r="T113" s="5"/>
      <c r="V113" s="117"/>
      <c r="W113" s="117"/>
      <c r="X113" s="117"/>
      <c r="Y113" s="117"/>
    </row>
    <row r="114" spans="1:25" s="114" customFormat="1" ht="16.5" x14ac:dyDescent="0.25">
      <c r="A114" s="4">
        <v>103</v>
      </c>
      <c r="B114" s="1" t="s">
        <v>1391</v>
      </c>
      <c r="C114" s="16" t="s">
        <v>1372</v>
      </c>
      <c r="D114" s="1"/>
      <c r="E114" s="14">
        <v>38194</v>
      </c>
      <c r="F114" s="14">
        <v>38222</v>
      </c>
      <c r="G114" s="129">
        <v>14</v>
      </c>
      <c r="H114" s="3" t="s">
        <v>1148</v>
      </c>
      <c r="I114" s="3" t="s">
        <v>1185</v>
      </c>
      <c r="J114" s="3"/>
      <c r="K114" s="3"/>
      <c r="L114" s="3"/>
      <c r="M114" s="3" t="s">
        <v>1283</v>
      </c>
      <c r="N114" s="1" t="s">
        <v>1384</v>
      </c>
      <c r="O114" s="15"/>
      <c r="P114" s="1"/>
      <c r="Q114" s="1"/>
      <c r="R114" s="1" t="s">
        <v>1157</v>
      </c>
      <c r="S114" s="1" t="s">
        <v>521</v>
      </c>
      <c r="T114" s="5"/>
      <c r="V114" s="117"/>
      <c r="W114" s="117"/>
      <c r="X114" s="117"/>
      <c r="Y114" s="117"/>
    </row>
    <row r="115" spans="1:25" s="114" customFormat="1" ht="33" x14ac:dyDescent="0.25">
      <c r="A115" s="4">
        <v>104</v>
      </c>
      <c r="B115" s="1" t="s">
        <v>1391</v>
      </c>
      <c r="C115" s="16" t="s">
        <v>1373</v>
      </c>
      <c r="D115" s="1"/>
      <c r="E115" s="14">
        <v>38054</v>
      </c>
      <c r="F115" s="14">
        <v>38196</v>
      </c>
      <c r="G115" s="129">
        <v>14</v>
      </c>
      <c r="H115" s="3" t="s">
        <v>1148</v>
      </c>
      <c r="I115" s="3"/>
      <c r="J115" s="3"/>
      <c r="K115" s="3"/>
      <c r="L115" s="3"/>
      <c r="M115" s="3" t="s">
        <v>1284</v>
      </c>
      <c r="N115" s="1" t="s">
        <v>1384</v>
      </c>
      <c r="O115" s="15"/>
      <c r="P115" s="1"/>
      <c r="Q115" s="1"/>
      <c r="R115" s="1" t="s">
        <v>1157</v>
      </c>
      <c r="S115" s="1" t="s">
        <v>521</v>
      </c>
      <c r="T115" s="5"/>
      <c r="V115" s="117"/>
      <c r="W115" s="117"/>
      <c r="X115" s="117"/>
      <c r="Y115" s="117"/>
    </row>
    <row r="116" spans="1:25" s="114" customFormat="1" ht="16.5" x14ac:dyDescent="0.25">
      <c r="A116" s="4">
        <v>105</v>
      </c>
      <c r="B116" s="1" t="s">
        <v>1391</v>
      </c>
      <c r="C116" s="16" t="s">
        <v>1374</v>
      </c>
      <c r="D116" s="1"/>
      <c r="E116" s="14">
        <v>37641</v>
      </c>
      <c r="F116" s="14">
        <v>38210</v>
      </c>
      <c r="G116" s="129">
        <v>14</v>
      </c>
      <c r="H116" s="3" t="s">
        <v>1148</v>
      </c>
      <c r="I116" s="3" t="s">
        <v>1194</v>
      </c>
      <c r="J116" s="3"/>
      <c r="K116" s="3"/>
      <c r="L116" s="3"/>
      <c r="M116" s="3" t="s">
        <v>1158</v>
      </c>
      <c r="N116" s="1" t="s">
        <v>1384</v>
      </c>
      <c r="O116" s="15"/>
      <c r="P116" s="1"/>
      <c r="Q116" s="1"/>
      <c r="R116" s="1" t="s">
        <v>1157</v>
      </c>
      <c r="S116" s="1" t="s">
        <v>521</v>
      </c>
      <c r="T116" s="5"/>
      <c r="V116" s="117"/>
      <c r="W116" s="117"/>
      <c r="X116" s="117"/>
      <c r="Y116" s="117"/>
    </row>
    <row r="117" spans="1:25" s="114" customFormat="1" ht="16.5" x14ac:dyDescent="0.25">
      <c r="A117" s="4">
        <v>106</v>
      </c>
      <c r="B117" s="1" t="s">
        <v>1391</v>
      </c>
      <c r="C117" s="16" t="s">
        <v>1374</v>
      </c>
      <c r="D117" s="1"/>
      <c r="E117" s="14">
        <v>38218</v>
      </c>
      <c r="F117" s="14">
        <v>38344</v>
      </c>
      <c r="G117" s="129">
        <v>14</v>
      </c>
      <c r="H117" s="3" t="s">
        <v>1148</v>
      </c>
      <c r="I117" s="3" t="s">
        <v>1195</v>
      </c>
      <c r="J117" s="3"/>
      <c r="K117" s="3"/>
      <c r="L117" s="3"/>
      <c r="M117" s="3" t="s">
        <v>1285</v>
      </c>
      <c r="N117" s="1" t="s">
        <v>1384</v>
      </c>
      <c r="O117" s="15"/>
      <c r="P117" s="1"/>
      <c r="Q117" s="1"/>
      <c r="R117" s="1" t="s">
        <v>1157</v>
      </c>
      <c r="S117" s="1" t="s">
        <v>521</v>
      </c>
      <c r="T117" s="5"/>
      <c r="V117" s="117"/>
      <c r="W117" s="117"/>
      <c r="X117" s="117"/>
      <c r="Y117" s="117"/>
    </row>
    <row r="118" spans="1:25" s="114" customFormat="1" ht="33" x14ac:dyDescent="0.25">
      <c r="A118" s="4">
        <v>107</v>
      </c>
      <c r="B118" s="1" t="s">
        <v>1391</v>
      </c>
      <c r="C118" s="16" t="s">
        <v>1286</v>
      </c>
      <c r="D118" s="1"/>
      <c r="E118" s="14">
        <v>38016</v>
      </c>
      <c r="F118" s="14">
        <v>38345</v>
      </c>
      <c r="G118" s="129">
        <v>14</v>
      </c>
      <c r="H118" s="3" t="s">
        <v>1148</v>
      </c>
      <c r="I118" s="3"/>
      <c r="J118" s="3"/>
      <c r="K118" s="3"/>
      <c r="L118" s="3"/>
      <c r="M118" s="3" t="s">
        <v>1287</v>
      </c>
      <c r="N118" s="1" t="s">
        <v>1384</v>
      </c>
      <c r="O118" s="15"/>
      <c r="P118" s="1"/>
      <c r="Q118" s="1"/>
      <c r="R118" s="1" t="s">
        <v>1157</v>
      </c>
      <c r="S118" s="1" t="s">
        <v>521</v>
      </c>
      <c r="T118" s="5"/>
      <c r="V118" s="117"/>
      <c r="W118" s="117"/>
      <c r="X118" s="117"/>
      <c r="Y118" s="117"/>
    </row>
    <row r="119" spans="1:25" s="114" customFormat="1" ht="16.5" x14ac:dyDescent="0.25">
      <c r="A119" s="4">
        <v>108</v>
      </c>
      <c r="B119" s="1" t="s">
        <v>1391</v>
      </c>
      <c r="C119" s="16" t="s">
        <v>1375</v>
      </c>
      <c r="D119" s="1"/>
      <c r="E119" s="14">
        <v>37931</v>
      </c>
      <c r="F119" s="14">
        <v>38022</v>
      </c>
      <c r="G119" s="129">
        <v>15</v>
      </c>
      <c r="H119" s="3" t="s">
        <v>1148</v>
      </c>
      <c r="I119" s="3" t="s">
        <v>1288</v>
      </c>
      <c r="J119" s="3"/>
      <c r="K119" s="3"/>
      <c r="L119" s="3"/>
      <c r="M119" s="3" t="s">
        <v>1268</v>
      </c>
      <c r="N119" s="1" t="s">
        <v>1384</v>
      </c>
      <c r="O119" s="15"/>
      <c r="P119" s="1"/>
      <c r="Q119" s="1"/>
      <c r="R119" s="1" t="s">
        <v>1157</v>
      </c>
      <c r="S119" s="1" t="s">
        <v>521</v>
      </c>
      <c r="T119" s="5"/>
      <c r="V119" s="117"/>
      <c r="W119" s="117"/>
      <c r="X119" s="117"/>
      <c r="Y119" s="117"/>
    </row>
    <row r="120" spans="1:25" s="114" customFormat="1" ht="16.5" x14ac:dyDescent="0.25">
      <c r="A120" s="4">
        <v>109</v>
      </c>
      <c r="B120" s="1" t="s">
        <v>1391</v>
      </c>
      <c r="C120" s="16" t="s">
        <v>1375</v>
      </c>
      <c r="D120" s="1"/>
      <c r="E120" s="14">
        <v>38022</v>
      </c>
      <c r="F120" s="14">
        <v>38062</v>
      </c>
      <c r="G120" s="129">
        <v>15</v>
      </c>
      <c r="H120" s="3" t="s">
        <v>1148</v>
      </c>
      <c r="I120" s="3" t="s">
        <v>1289</v>
      </c>
      <c r="J120" s="3"/>
      <c r="K120" s="3"/>
      <c r="L120" s="3"/>
      <c r="M120" s="3" t="s">
        <v>1299</v>
      </c>
      <c r="N120" s="1" t="s">
        <v>1384</v>
      </c>
      <c r="O120" s="15"/>
      <c r="P120" s="1"/>
      <c r="Q120" s="1"/>
      <c r="R120" s="1" t="s">
        <v>1157</v>
      </c>
      <c r="S120" s="1" t="s">
        <v>521</v>
      </c>
      <c r="T120" s="5"/>
      <c r="V120" s="117"/>
      <c r="W120" s="117"/>
      <c r="X120" s="117"/>
      <c r="Y120" s="117"/>
    </row>
    <row r="121" spans="1:25" s="114" customFormat="1" ht="16.5" x14ac:dyDescent="0.25">
      <c r="A121" s="4">
        <v>110</v>
      </c>
      <c r="B121" s="1" t="s">
        <v>1391</v>
      </c>
      <c r="C121" s="16" t="s">
        <v>1375</v>
      </c>
      <c r="D121" s="1"/>
      <c r="E121" s="14">
        <v>38062</v>
      </c>
      <c r="F121" s="14">
        <v>38097</v>
      </c>
      <c r="G121" s="129">
        <v>15</v>
      </c>
      <c r="H121" s="3" t="s">
        <v>1148</v>
      </c>
      <c r="I121" s="3" t="s">
        <v>1290</v>
      </c>
      <c r="J121" s="3"/>
      <c r="K121" s="3"/>
      <c r="L121" s="3"/>
      <c r="M121" s="3" t="s">
        <v>1300</v>
      </c>
      <c r="N121" s="1" t="s">
        <v>1384</v>
      </c>
      <c r="O121" s="15"/>
      <c r="P121" s="1"/>
      <c r="Q121" s="1"/>
      <c r="R121" s="1" t="s">
        <v>1157</v>
      </c>
      <c r="S121" s="1" t="s">
        <v>521</v>
      </c>
      <c r="T121" s="5"/>
      <c r="V121" s="117"/>
      <c r="W121" s="117"/>
      <c r="X121" s="117"/>
      <c r="Y121" s="117"/>
    </row>
    <row r="122" spans="1:25" s="114" customFormat="1" ht="16.5" x14ac:dyDescent="0.25">
      <c r="A122" s="4">
        <v>111</v>
      </c>
      <c r="B122" s="1" t="s">
        <v>1391</v>
      </c>
      <c r="C122" s="16" t="s">
        <v>1375</v>
      </c>
      <c r="D122" s="1"/>
      <c r="E122" s="14">
        <v>38097</v>
      </c>
      <c r="F122" s="14">
        <v>38132</v>
      </c>
      <c r="G122" s="129">
        <v>15</v>
      </c>
      <c r="H122" s="3" t="s">
        <v>1148</v>
      </c>
      <c r="I122" s="3" t="s">
        <v>1291</v>
      </c>
      <c r="J122" s="3"/>
      <c r="K122" s="3"/>
      <c r="L122" s="3"/>
      <c r="M122" s="3" t="s">
        <v>1301</v>
      </c>
      <c r="N122" s="1" t="s">
        <v>1384</v>
      </c>
      <c r="O122" s="15"/>
      <c r="P122" s="1"/>
      <c r="Q122" s="1"/>
      <c r="R122" s="1" t="s">
        <v>1157</v>
      </c>
      <c r="S122" s="1" t="s">
        <v>521</v>
      </c>
      <c r="T122" s="5"/>
      <c r="V122" s="117"/>
      <c r="W122" s="117"/>
      <c r="X122" s="117"/>
      <c r="Y122" s="117"/>
    </row>
    <row r="123" spans="1:25" s="114" customFormat="1" ht="16.5" x14ac:dyDescent="0.25">
      <c r="A123" s="4">
        <v>112</v>
      </c>
      <c r="B123" s="1" t="s">
        <v>1391</v>
      </c>
      <c r="C123" s="16" t="s">
        <v>1375</v>
      </c>
      <c r="D123" s="1"/>
      <c r="E123" s="14">
        <v>38132</v>
      </c>
      <c r="F123" s="14">
        <v>38166</v>
      </c>
      <c r="G123" s="129">
        <v>15</v>
      </c>
      <c r="H123" s="3" t="s">
        <v>1148</v>
      </c>
      <c r="I123" s="3" t="s">
        <v>1292</v>
      </c>
      <c r="J123" s="3"/>
      <c r="K123" s="3"/>
      <c r="L123" s="3"/>
      <c r="M123" s="3" t="s">
        <v>1302</v>
      </c>
      <c r="N123" s="1" t="s">
        <v>1384</v>
      </c>
      <c r="O123" s="15"/>
      <c r="P123" s="1"/>
      <c r="Q123" s="1"/>
      <c r="R123" s="1" t="s">
        <v>1157</v>
      </c>
      <c r="S123" s="1" t="s">
        <v>521</v>
      </c>
      <c r="T123" s="5"/>
      <c r="V123" s="117"/>
      <c r="W123" s="117"/>
      <c r="X123" s="117"/>
      <c r="Y123" s="117"/>
    </row>
    <row r="124" spans="1:25" s="114" customFormat="1" ht="16.5" x14ac:dyDescent="0.25">
      <c r="A124" s="4">
        <v>113</v>
      </c>
      <c r="B124" s="1" t="s">
        <v>1391</v>
      </c>
      <c r="C124" s="16" t="s">
        <v>1375</v>
      </c>
      <c r="D124" s="1"/>
      <c r="E124" s="14">
        <v>38169</v>
      </c>
      <c r="F124" s="14">
        <v>38197</v>
      </c>
      <c r="G124" s="129">
        <v>15</v>
      </c>
      <c r="H124" s="3" t="s">
        <v>1148</v>
      </c>
      <c r="I124" s="3" t="s">
        <v>1293</v>
      </c>
      <c r="J124" s="3"/>
      <c r="K124" s="3"/>
      <c r="L124" s="3"/>
      <c r="M124" s="3" t="s">
        <v>1303</v>
      </c>
      <c r="N124" s="1" t="s">
        <v>1384</v>
      </c>
      <c r="O124" s="15"/>
      <c r="P124" s="1"/>
      <c r="Q124" s="1"/>
      <c r="R124" s="1" t="s">
        <v>1157</v>
      </c>
      <c r="S124" s="1" t="s">
        <v>521</v>
      </c>
      <c r="T124" s="5"/>
      <c r="V124" s="117"/>
      <c r="W124" s="117"/>
      <c r="X124" s="117"/>
      <c r="Y124" s="117"/>
    </row>
    <row r="125" spans="1:25" s="114" customFormat="1" ht="33" x14ac:dyDescent="0.25">
      <c r="A125" s="4">
        <v>114</v>
      </c>
      <c r="B125" s="1" t="s">
        <v>1391</v>
      </c>
      <c r="C125" s="16" t="s">
        <v>1375</v>
      </c>
      <c r="D125" s="1"/>
      <c r="E125" s="14">
        <v>38197</v>
      </c>
      <c r="F125" s="14">
        <v>38230</v>
      </c>
      <c r="G125" s="129">
        <v>15</v>
      </c>
      <c r="H125" s="3" t="s">
        <v>1148</v>
      </c>
      <c r="I125" s="3" t="s">
        <v>1294</v>
      </c>
      <c r="J125" s="3"/>
      <c r="K125" s="3"/>
      <c r="L125" s="3"/>
      <c r="M125" s="3" t="s">
        <v>1304</v>
      </c>
      <c r="N125" s="1" t="s">
        <v>1384</v>
      </c>
      <c r="O125" s="15"/>
      <c r="P125" s="1"/>
      <c r="Q125" s="1"/>
      <c r="R125" s="1" t="s">
        <v>1157</v>
      </c>
      <c r="S125" s="1" t="s">
        <v>521</v>
      </c>
      <c r="T125" s="5"/>
      <c r="V125" s="117"/>
      <c r="W125" s="117"/>
      <c r="X125" s="117"/>
      <c r="Y125" s="117"/>
    </row>
    <row r="126" spans="1:25" s="114" customFormat="1" ht="33" x14ac:dyDescent="0.25">
      <c r="A126" s="4">
        <v>115</v>
      </c>
      <c r="B126" s="1" t="s">
        <v>1391</v>
      </c>
      <c r="C126" s="16" t="s">
        <v>1375</v>
      </c>
      <c r="D126" s="1"/>
      <c r="E126" s="14">
        <v>38231</v>
      </c>
      <c r="F126" s="14">
        <v>38260</v>
      </c>
      <c r="G126" s="129">
        <v>16</v>
      </c>
      <c r="H126" s="3" t="s">
        <v>1148</v>
      </c>
      <c r="I126" s="3" t="s">
        <v>1295</v>
      </c>
      <c r="J126" s="3"/>
      <c r="K126" s="3"/>
      <c r="L126" s="3"/>
      <c r="M126" s="3" t="s">
        <v>1305</v>
      </c>
      <c r="N126" s="1" t="s">
        <v>1384</v>
      </c>
      <c r="O126" s="15"/>
      <c r="P126" s="1"/>
      <c r="Q126" s="1"/>
      <c r="R126" s="1" t="s">
        <v>1157</v>
      </c>
      <c r="S126" s="1" t="s">
        <v>521</v>
      </c>
      <c r="T126" s="5"/>
      <c r="V126" s="117"/>
      <c r="W126" s="117"/>
      <c r="X126" s="117"/>
      <c r="Y126" s="117"/>
    </row>
    <row r="127" spans="1:25" s="114" customFormat="1" ht="33" x14ac:dyDescent="0.25">
      <c r="A127" s="4">
        <v>116</v>
      </c>
      <c r="B127" s="1" t="s">
        <v>1391</v>
      </c>
      <c r="C127" s="16" t="s">
        <v>1375</v>
      </c>
      <c r="D127" s="1"/>
      <c r="E127" s="14">
        <v>38261</v>
      </c>
      <c r="F127" s="14">
        <v>38279</v>
      </c>
      <c r="G127" s="129">
        <v>16</v>
      </c>
      <c r="H127" s="3" t="s">
        <v>1148</v>
      </c>
      <c r="I127" s="3" t="s">
        <v>1296</v>
      </c>
      <c r="J127" s="3"/>
      <c r="K127" s="3"/>
      <c r="L127" s="3"/>
      <c r="M127" s="3" t="s">
        <v>1306</v>
      </c>
      <c r="N127" s="1" t="s">
        <v>1384</v>
      </c>
      <c r="O127" s="15"/>
      <c r="P127" s="1"/>
      <c r="Q127" s="1"/>
      <c r="R127" s="1" t="s">
        <v>1157</v>
      </c>
      <c r="S127" s="1" t="s">
        <v>521</v>
      </c>
      <c r="T127" s="5"/>
      <c r="V127" s="117"/>
      <c r="W127" s="117"/>
      <c r="X127" s="117"/>
      <c r="Y127" s="117"/>
    </row>
    <row r="128" spans="1:25" s="114" customFormat="1" ht="33" x14ac:dyDescent="0.25">
      <c r="A128" s="4">
        <v>117</v>
      </c>
      <c r="B128" s="1" t="s">
        <v>1391</v>
      </c>
      <c r="C128" s="16" t="s">
        <v>1375</v>
      </c>
      <c r="D128" s="1"/>
      <c r="E128" s="14">
        <v>38279</v>
      </c>
      <c r="F128" s="14">
        <v>38331</v>
      </c>
      <c r="G128" s="129">
        <v>16</v>
      </c>
      <c r="H128" s="3" t="s">
        <v>1148</v>
      </c>
      <c r="I128" s="3" t="s">
        <v>1297</v>
      </c>
      <c r="J128" s="3"/>
      <c r="K128" s="3"/>
      <c r="L128" s="3"/>
      <c r="M128" s="3" t="s">
        <v>1307</v>
      </c>
      <c r="N128" s="1" t="s">
        <v>1384</v>
      </c>
      <c r="O128" s="15"/>
      <c r="P128" s="1"/>
      <c r="Q128" s="1"/>
      <c r="R128" s="1" t="s">
        <v>1157</v>
      </c>
      <c r="S128" s="1" t="s">
        <v>521</v>
      </c>
      <c r="T128" s="5"/>
      <c r="V128" s="117"/>
      <c r="W128" s="117"/>
      <c r="X128" s="117"/>
      <c r="Y128" s="117"/>
    </row>
    <row r="129" spans="1:25" s="114" customFormat="1" ht="33" x14ac:dyDescent="0.25">
      <c r="A129" s="4">
        <v>118</v>
      </c>
      <c r="B129" s="1" t="s">
        <v>1391</v>
      </c>
      <c r="C129" s="16" t="s">
        <v>1375</v>
      </c>
      <c r="D129" s="1"/>
      <c r="E129" s="14">
        <v>38336</v>
      </c>
      <c r="F129" s="14">
        <v>38350</v>
      </c>
      <c r="G129" s="129">
        <v>16</v>
      </c>
      <c r="H129" s="3" t="s">
        <v>1148</v>
      </c>
      <c r="I129" s="3" t="s">
        <v>1298</v>
      </c>
      <c r="J129" s="3"/>
      <c r="K129" s="3"/>
      <c r="L129" s="3"/>
      <c r="M129" s="3" t="s">
        <v>1308</v>
      </c>
      <c r="N129" s="1" t="s">
        <v>1384</v>
      </c>
      <c r="O129" s="15"/>
      <c r="P129" s="1"/>
      <c r="Q129" s="1"/>
      <c r="R129" s="1" t="s">
        <v>1157</v>
      </c>
      <c r="S129" s="1" t="s">
        <v>521</v>
      </c>
      <c r="T129" s="5"/>
      <c r="V129" s="117"/>
      <c r="W129" s="117"/>
      <c r="X129" s="117"/>
      <c r="Y129" s="117"/>
    </row>
    <row r="130" spans="1:25" s="114" customFormat="1" ht="16.5" x14ac:dyDescent="0.25">
      <c r="A130" s="4">
        <v>119</v>
      </c>
      <c r="B130" s="1" t="s">
        <v>1391</v>
      </c>
      <c r="C130" s="16" t="s">
        <v>1376</v>
      </c>
      <c r="D130" s="1"/>
      <c r="E130" s="14">
        <v>38286</v>
      </c>
      <c r="F130" s="14">
        <v>38343</v>
      </c>
      <c r="G130" s="130">
        <v>16</v>
      </c>
      <c r="H130" s="3" t="s">
        <v>1148</v>
      </c>
      <c r="I130" s="3"/>
      <c r="J130" s="3"/>
      <c r="K130" s="3"/>
      <c r="L130" s="3"/>
      <c r="M130" s="3" t="s">
        <v>1263</v>
      </c>
      <c r="N130" s="1" t="s">
        <v>1384</v>
      </c>
      <c r="O130" s="15"/>
      <c r="P130" s="1"/>
      <c r="Q130" s="1"/>
      <c r="R130" s="1" t="s">
        <v>1157</v>
      </c>
      <c r="S130" s="1" t="s">
        <v>521</v>
      </c>
      <c r="T130" s="5"/>
      <c r="V130" s="117"/>
      <c r="W130" s="117"/>
      <c r="X130" s="117"/>
      <c r="Y130" s="117"/>
    </row>
    <row r="131" spans="1:25" s="114" customFormat="1" ht="16.5" x14ac:dyDescent="0.25">
      <c r="A131" s="4">
        <v>120</v>
      </c>
      <c r="B131" s="1" t="s">
        <v>1391</v>
      </c>
      <c r="C131" s="16" t="s">
        <v>1309</v>
      </c>
      <c r="D131" s="1"/>
      <c r="E131" s="14">
        <v>38187</v>
      </c>
      <c r="F131" s="14">
        <v>38348</v>
      </c>
      <c r="G131" s="130">
        <v>16</v>
      </c>
      <c r="H131" s="3" t="s">
        <v>1148</v>
      </c>
      <c r="I131" s="3"/>
      <c r="J131" s="3"/>
      <c r="K131" s="3"/>
      <c r="L131" s="3"/>
      <c r="M131" s="3" t="s">
        <v>1158</v>
      </c>
      <c r="N131" s="1" t="s">
        <v>1384</v>
      </c>
      <c r="O131" s="15"/>
      <c r="P131" s="1"/>
      <c r="Q131" s="1"/>
      <c r="R131" s="1" t="s">
        <v>1157</v>
      </c>
      <c r="S131" s="1" t="s">
        <v>521</v>
      </c>
      <c r="T131" s="5"/>
      <c r="V131" s="117"/>
      <c r="W131" s="117"/>
      <c r="X131" s="117"/>
      <c r="Y131" s="117"/>
    </row>
    <row r="132" spans="1:25" s="114" customFormat="1" ht="16.5" x14ac:dyDescent="0.25">
      <c r="A132" s="4">
        <v>121</v>
      </c>
      <c r="B132" s="1" t="s">
        <v>1391</v>
      </c>
      <c r="C132" s="16" t="s">
        <v>1310</v>
      </c>
      <c r="D132" s="1"/>
      <c r="E132" s="14">
        <v>38383</v>
      </c>
      <c r="F132" s="14">
        <v>38573</v>
      </c>
      <c r="G132" s="130">
        <v>17</v>
      </c>
      <c r="H132" s="3" t="s">
        <v>1148</v>
      </c>
      <c r="I132" s="3" t="s">
        <v>1194</v>
      </c>
      <c r="J132" s="3"/>
      <c r="K132" s="3"/>
      <c r="L132" s="3"/>
      <c r="M132" s="3" t="s">
        <v>1151</v>
      </c>
      <c r="N132" s="1" t="s">
        <v>1384</v>
      </c>
      <c r="O132" s="15"/>
      <c r="P132" s="1"/>
      <c r="Q132" s="1"/>
      <c r="R132" s="1" t="s">
        <v>1157</v>
      </c>
      <c r="S132" s="1" t="s">
        <v>521</v>
      </c>
      <c r="T132" s="5"/>
      <c r="V132" s="117"/>
      <c r="W132" s="117"/>
      <c r="X132" s="117"/>
      <c r="Y132" s="117"/>
    </row>
    <row r="133" spans="1:25" s="114" customFormat="1" ht="16.5" x14ac:dyDescent="0.25">
      <c r="A133" s="4">
        <v>122</v>
      </c>
      <c r="B133" s="1" t="s">
        <v>1391</v>
      </c>
      <c r="C133" s="16" t="s">
        <v>1310</v>
      </c>
      <c r="D133" s="1"/>
      <c r="E133" s="14">
        <v>38575</v>
      </c>
      <c r="F133" s="14">
        <v>38709</v>
      </c>
      <c r="G133" s="130">
        <v>17</v>
      </c>
      <c r="H133" s="3" t="s">
        <v>1148</v>
      </c>
      <c r="I133" s="3" t="s">
        <v>1195</v>
      </c>
      <c r="J133" s="3"/>
      <c r="K133" s="3"/>
      <c r="L133" s="3"/>
      <c r="M133" s="3" t="s">
        <v>1311</v>
      </c>
      <c r="N133" s="1" t="s">
        <v>1384</v>
      </c>
      <c r="O133" s="15"/>
      <c r="P133" s="1"/>
      <c r="Q133" s="1"/>
      <c r="R133" s="1" t="s">
        <v>1157</v>
      </c>
      <c r="S133" s="1" t="s">
        <v>521</v>
      </c>
      <c r="T133" s="5"/>
      <c r="V133" s="117"/>
      <c r="W133" s="117"/>
      <c r="X133" s="117"/>
      <c r="Y133" s="117"/>
    </row>
    <row r="134" spans="1:25" s="114" customFormat="1" ht="16.5" x14ac:dyDescent="0.25">
      <c r="A134" s="4">
        <v>123</v>
      </c>
      <c r="B134" s="1" t="s">
        <v>1391</v>
      </c>
      <c r="C134" s="16" t="s">
        <v>1312</v>
      </c>
      <c r="D134" s="1"/>
      <c r="E134" s="14">
        <v>38348</v>
      </c>
      <c r="F134" s="14">
        <v>38488</v>
      </c>
      <c r="G134" s="130">
        <v>17</v>
      </c>
      <c r="H134" s="3" t="s">
        <v>1148</v>
      </c>
      <c r="I134" s="3" t="s">
        <v>1183</v>
      </c>
      <c r="J134" s="3"/>
      <c r="K134" s="3"/>
      <c r="L134" s="3"/>
      <c r="M134" s="3" t="s">
        <v>1168</v>
      </c>
      <c r="N134" s="1" t="s">
        <v>1384</v>
      </c>
      <c r="O134" s="15"/>
      <c r="P134" s="1"/>
      <c r="Q134" s="1"/>
      <c r="R134" s="1" t="s">
        <v>1157</v>
      </c>
      <c r="S134" s="1" t="s">
        <v>521</v>
      </c>
      <c r="T134" s="5"/>
      <c r="V134" s="117"/>
      <c r="W134" s="117"/>
      <c r="X134" s="117"/>
      <c r="Y134" s="117"/>
    </row>
    <row r="135" spans="1:25" s="114" customFormat="1" ht="16.5" x14ac:dyDescent="0.25">
      <c r="A135" s="4">
        <v>124</v>
      </c>
      <c r="B135" s="1" t="s">
        <v>1391</v>
      </c>
      <c r="C135" s="16" t="s">
        <v>1312</v>
      </c>
      <c r="D135" s="1"/>
      <c r="E135" s="14">
        <v>38488</v>
      </c>
      <c r="F135" s="14">
        <v>38615</v>
      </c>
      <c r="G135" s="130">
        <v>17</v>
      </c>
      <c r="H135" s="3" t="s">
        <v>1148</v>
      </c>
      <c r="I135" s="3" t="s">
        <v>1184</v>
      </c>
      <c r="J135" s="3"/>
      <c r="K135" s="3"/>
      <c r="L135" s="3"/>
      <c r="M135" s="3" t="s">
        <v>1313</v>
      </c>
      <c r="N135" s="1" t="s">
        <v>1384</v>
      </c>
      <c r="O135" s="15"/>
      <c r="P135" s="1"/>
      <c r="Q135" s="1"/>
      <c r="R135" s="1" t="s">
        <v>1157</v>
      </c>
      <c r="S135" s="1" t="s">
        <v>521</v>
      </c>
      <c r="T135" s="5"/>
      <c r="V135" s="117"/>
      <c r="W135" s="117"/>
      <c r="X135" s="117"/>
      <c r="Y135" s="117"/>
    </row>
    <row r="136" spans="1:25" s="114" customFormat="1" ht="16.5" x14ac:dyDescent="0.25">
      <c r="A136" s="4">
        <v>125</v>
      </c>
      <c r="B136" s="1" t="s">
        <v>1391</v>
      </c>
      <c r="C136" s="16" t="s">
        <v>1312</v>
      </c>
      <c r="D136" s="1"/>
      <c r="E136" s="14">
        <v>38615</v>
      </c>
      <c r="F136" s="14">
        <v>38705</v>
      </c>
      <c r="G136" s="130">
        <v>17</v>
      </c>
      <c r="H136" s="3" t="s">
        <v>1148</v>
      </c>
      <c r="I136" s="3" t="s">
        <v>1185</v>
      </c>
      <c r="J136" s="3"/>
      <c r="K136" s="3"/>
      <c r="L136" s="3"/>
      <c r="M136" s="3" t="s">
        <v>1314</v>
      </c>
      <c r="N136" s="1" t="s">
        <v>1384</v>
      </c>
      <c r="O136" s="15"/>
      <c r="P136" s="1"/>
      <c r="Q136" s="1"/>
      <c r="R136" s="1" t="s">
        <v>1157</v>
      </c>
      <c r="S136" s="1" t="s">
        <v>521</v>
      </c>
      <c r="T136" s="5"/>
      <c r="V136" s="117"/>
      <c r="W136" s="117"/>
      <c r="X136" s="117"/>
      <c r="Y136" s="117"/>
    </row>
    <row r="137" spans="1:25" s="114" customFormat="1" ht="33" x14ac:dyDescent="0.25">
      <c r="A137" s="4">
        <v>126</v>
      </c>
      <c r="B137" s="1" t="s">
        <v>1391</v>
      </c>
      <c r="C137" s="16" t="s">
        <v>1373</v>
      </c>
      <c r="D137" s="1"/>
      <c r="E137" s="14">
        <v>38372</v>
      </c>
      <c r="F137" s="14">
        <v>38705</v>
      </c>
      <c r="G137" s="130">
        <v>17</v>
      </c>
      <c r="H137" s="3" t="s">
        <v>1148</v>
      </c>
      <c r="I137" s="3"/>
      <c r="J137" s="3"/>
      <c r="K137" s="3"/>
      <c r="L137" s="3"/>
      <c r="M137" s="3" t="s">
        <v>1315</v>
      </c>
      <c r="N137" s="1" t="s">
        <v>1384</v>
      </c>
      <c r="O137" s="15"/>
      <c r="P137" s="1"/>
      <c r="Q137" s="1"/>
      <c r="R137" s="1" t="s">
        <v>1157</v>
      </c>
      <c r="S137" s="1" t="s">
        <v>521</v>
      </c>
      <c r="T137" s="5"/>
      <c r="V137" s="117"/>
      <c r="W137" s="117"/>
      <c r="X137" s="117"/>
      <c r="Y137" s="117"/>
    </row>
    <row r="138" spans="1:25" s="114" customFormat="1" ht="16.5" x14ac:dyDescent="0.25">
      <c r="A138" s="4">
        <v>127</v>
      </c>
      <c r="B138" s="1" t="s">
        <v>1391</v>
      </c>
      <c r="C138" s="16" t="s">
        <v>1316</v>
      </c>
      <c r="D138" s="1"/>
      <c r="E138" s="14">
        <v>38338</v>
      </c>
      <c r="F138" s="14">
        <v>38698</v>
      </c>
      <c r="G138" s="130">
        <v>17</v>
      </c>
      <c r="H138" s="3" t="s">
        <v>1148</v>
      </c>
      <c r="I138" s="3"/>
      <c r="J138" s="3"/>
      <c r="K138" s="3"/>
      <c r="L138" s="3"/>
      <c r="M138" s="3" t="s">
        <v>1317</v>
      </c>
      <c r="N138" s="1" t="s">
        <v>1384</v>
      </c>
      <c r="O138" s="15"/>
      <c r="P138" s="1"/>
      <c r="Q138" s="1"/>
      <c r="R138" s="1" t="s">
        <v>1157</v>
      </c>
      <c r="S138" s="1" t="s">
        <v>521</v>
      </c>
      <c r="T138" s="5"/>
      <c r="V138" s="117"/>
      <c r="W138" s="117"/>
      <c r="X138" s="117"/>
      <c r="Y138" s="117"/>
    </row>
    <row r="139" spans="1:25" s="114" customFormat="1" ht="16.5" x14ac:dyDescent="0.25">
      <c r="A139" s="4">
        <v>128</v>
      </c>
      <c r="B139" s="1" t="s">
        <v>1391</v>
      </c>
      <c r="C139" s="16" t="s">
        <v>1260</v>
      </c>
      <c r="D139" s="1"/>
      <c r="E139" s="14">
        <v>38344</v>
      </c>
      <c r="F139" s="14">
        <v>38405</v>
      </c>
      <c r="G139" s="130">
        <v>18</v>
      </c>
      <c r="H139" s="3" t="s">
        <v>1148</v>
      </c>
      <c r="I139" s="3"/>
      <c r="J139" s="3"/>
      <c r="K139" s="3"/>
      <c r="L139" s="3"/>
      <c r="M139" s="3" t="s">
        <v>1318</v>
      </c>
      <c r="N139" s="1" t="s">
        <v>1384</v>
      </c>
      <c r="O139" s="15"/>
      <c r="P139" s="1"/>
      <c r="Q139" s="1"/>
      <c r="R139" s="1" t="s">
        <v>1157</v>
      </c>
      <c r="S139" s="1" t="s">
        <v>521</v>
      </c>
      <c r="T139" s="5"/>
      <c r="V139" s="117"/>
      <c r="W139" s="117"/>
      <c r="X139" s="117"/>
      <c r="Y139" s="117"/>
    </row>
    <row r="140" spans="1:25" s="114" customFormat="1" ht="16.5" x14ac:dyDescent="0.25">
      <c r="A140" s="4">
        <v>129</v>
      </c>
      <c r="B140" s="1" t="s">
        <v>1391</v>
      </c>
      <c r="C140" s="16" t="s">
        <v>1260</v>
      </c>
      <c r="D140" s="1"/>
      <c r="E140" s="14">
        <v>38377</v>
      </c>
      <c r="F140" s="14">
        <v>38460</v>
      </c>
      <c r="G140" s="130">
        <v>18</v>
      </c>
      <c r="H140" s="3" t="s">
        <v>1148</v>
      </c>
      <c r="I140" s="3" t="s">
        <v>1194</v>
      </c>
      <c r="J140" s="3"/>
      <c r="K140" s="3"/>
      <c r="L140" s="3"/>
      <c r="M140" s="3" t="s">
        <v>1169</v>
      </c>
      <c r="N140" s="1" t="s">
        <v>1384</v>
      </c>
      <c r="O140" s="15"/>
      <c r="P140" s="1"/>
      <c r="Q140" s="1"/>
      <c r="R140" s="1" t="s">
        <v>1157</v>
      </c>
      <c r="S140" s="1" t="s">
        <v>521</v>
      </c>
      <c r="T140" s="5"/>
      <c r="V140" s="117"/>
      <c r="W140" s="117"/>
      <c r="X140" s="117"/>
      <c r="Y140" s="117"/>
    </row>
    <row r="141" spans="1:25" s="114" customFormat="1" ht="16.5" x14ac:dyDescent="0.25">
      <c r="A141" s="4">
        <v>130</v>
      </c>
      <c r="B141" s="1" t="s">
        <v>1391</v>
      </c>
      <c r="C141" s="16" t="s">
        <v>1260</v>
      </c>
      <c r="D141" s="1"/>
      <c r="E141" s="14">
        <v>38462</v>
      </c>
      <c r="F141" s="14">
        <v>38503</v>
      </c>
      <c r="G141" s="130">
        <v>18</v>
      </c>
      <c r="H141" s="3" t="s">
        <v>1148</v>
      </c>
      <c r="I141" s="3" t="s">
        <v>1195</v>
      </c>
      <c r="J141" s="3"/>
      <c r="K141" s="3"/>
      <c r="L141" s="3"/>
      <c r="M141" s="3" t="s">
        <v>1319</v>
      </c>
      <c r="N141" s="1" t="s">
        <v>1384</v>
      </c>
      <c r="O141" s="15"/>
      <c r="P141" s="1"/>
      <c r="Q141" s="1"/>
      <c r="R141" s="1" t="s">
        <v>1157</v>
      </c>
      <c r="S141" s="1" t="s">
        <v>521</v>
      </c>
      <c r="T141" s="5"/>
      <c r="V141" s="117"/>
      <c r="W141" s="117"/>
      <c r="X141" s="117"/>
      <c r="Y141" s="117"/>
    </row>
    <row r="142" spans="1:25" s="114" customFormat="1" ht="16.5" x14ac:dyDescent="0.25">
      <c r="A142" s="4">
        <v>131</v>
      </c>
      <c r="B142" s="1" t="s">
        <v>1391</v>
      </c>
      <c r="C142" s="16" t="s">
        <v>1260</v>
      </c>
      <c r="D142" s="1"/>
      <c r="E142" s="14">
        <v>38499</v>
      </c>
      <c r="F142" s="14">
        <v>38547</v>
      </c>
      <c r="G142" s="130">
        <v>18</v>
      </c>
      <c r="H142" s="3" t="s">
        <v>1148</v>
      </c>
      <c r="I142" s="3" t="s">
        <v>1194</v>
      </c>
      <c r="J142" s="3"/>
      <c r="K142" s="3"/>
      <c r="L142" s="3"/>
      <c r="M142" s="3" t="s">
        <v>1320</v>
      </c>
      <c r="N142" s="1" t="s">
        <v>1384</v>
      </c>
      <c r="O142" s="15"/>
      <c r="P142" s="1"/>
      <c r="Q142" s="1"/>
      <c r="R142" s="1" t="s">
        <v>1157</v>
      </c>
      <c r="S142" s="1" t="s">
        <v>521</v>
      </c>
      <c r="T142" s="5"/>
      <c r="V142" s="117"/>
      <c r="W142" s="117"/>
      <c r="X142" s="117"/>
      <c r="Y142" s="117"/>
    </row>
    <row r="143" spans="1:25" s="114" customFormat="1" ht="16.5" x14ac:dyDescent="0.25">
      <c r="A143" s="4">
        <v>132</v>
      </c>
      <c r="B143" s="1" t="s">
        <v>1391</v>
      </c>
      <c r="C143" s="16" t="s">
        <v>1260</v>
      </c>
      <c r="D143" s="1"/>
      <c r="E143" s="14">
        <v>38551</v>
      </c>
      <c r="F143" s="14">
        <v>38595</v>
      </c>
      <c r="G143" s="130">
        <v>18</v>
      </c>
      <c r="H143" s="3" t="s">
        <v>1148</v>
      </c>
      <c r="I143" s="3" t="s">
        <v>1195</v>
      </c>
      <c r="J143" s="3"/>
      <c r="K143" s="3"/>
      <c r="L143" s="3"/>
      <c r="M143" s="3" t="s">
        <v>1321</v>
      </c>
      <c r="N143" s="1" t="s">
        <v>1384</v>
      </c>
      <c r="O143" s="15"/>
      <c r="P143" s="1"/>
      <c r="Q143" s="1"/>
      <c r="R143" s="1" t="s">
        <v>1157</v>
      </c>
      <c r="S143" s="1" t="s">
        <v>521</v>
      </c>
      <c r="T143" s="5"/>
      <c r="V143" s="117"/>
      <c r="W143" s="117"/>
      <c r="X143" s="117"/>
      <c r="Y143" s="117"/>
    </row>
    <row r="144" spans="1:25" s="114" customFormat="1" ht="16.5" x14ac:dyDescent="0.25">
      <c r="A144" s="4">
        <v>133</v>
      </c>
      <c r="B144" s="1" t="s">
        <v>1391</v>
      </c>
      <c r="C144" s="16" t="s">
        <v>1260</v>
      </c>
      <c r="D144" s="1"/>
      <c r="E144" s="14">
        <v>38624</v>
      </c>
      <c r="F144" s="14">
        <v>38630</v>
      </c>
      <c r="G144" s="130">
        <v>18</v>
      </c>
      <c r="H144" s="3" t="s">
        <v>1148</v>
      </c>
      <c r="I144" s="3"/>
      <c r="J144" s="3"/>
      <c r="K144" s="3"/>
      <c r="L144" s="3"/>
      <c r="M144" s="3" t="s">
        <v>1322</v>
      </c>
      <c r="N144" s="1" t="s">
        <v>1384</v>
      </c>
      <c r="O144" s="15"/>
      <c r="P144" s="1"/>
      <c r="Q144" s="1"/>
      <c r="R144" s="1" t="s">
        <v>1157</v>
      </c>
      <c r="S144" s="1" t="s">
        <v>521</v>
      </c>
      <c r="T144" s="5"/>
      <c r="V144" s="117"/>
      <c r="W144" s="117"/>
      <c r="X144" s="117"/>
      <c r="Y144" s="117"/>
    </row>
    <row r="145" spans="1:25" s="114" customFormat="1" ht="16.5" x14ac:dyDescent="0.25">
      <c r="A145" s="4">
        <v>134</v>
      </c>
      <c r="B145" s="1" t="s">
        <v>1391</v>
      </c>
      <c r="C145" s="16" t="s">
        <v>1260</v>
      </c>
      <c r="D145" s="1"/>
      <c r="E145" s="14">
        <v>38651</v>
      </c>
      <c r="F145" s="14">
        <v>38677</v>
      </c>
      <c r="G145" s="130">
        <v>18</v>
      </c>
      <c r="H145" s="3" t="s">
        <v>1148</v>
      </c>
      <c r="I145" s="3"/>
      <c r="J145" s="3"/>
      <c r="K145" s="3"/>
      <c r="L145" s="3"/>
      <c r="M145" s="3" t="s">
        <v>1273</v>
      </c>
      <c r="N145" s="1" t="s">
        <v>1384</v>
      </c>
      <c r="O145" s="15"/>
      <c r="P145" s="1"/>
      <c r="Q145" s="1"/>
      <c r="R145" s="1" t="s">
        <v>1157</v>
      </c>
      <c r="S145" s="1" t="s">
        <v>521</v>
      </c>
      <c r="T145" s="5"/>
      <c r="V145" s="117"/>
      <c r="W145" s="117"/>
      <c r="X145" s="117"/>
      <c r="Y145" s="117"/>
    </row>
    <row r="146" spans="1:25" s="114" customFormat="1" ht="16.5" x14ac:dyDescent="0.25">
      <c r="A146" s="4">
        <v>135</v>
      </c>
      <c r="B146" s="1" t="s">
        <v>1391</v>
      </c>
      <c r="C146" s="16" t="s">
        <v>1260</v>
      </c>
      <c r="D146" s="1"/>
      <c r="E146" s="14">
        <v>38586</v>
      </c>
      <c r="F146" s="14">
        <v>38632</v>
      </c>
      <c r="G146" s="130">
        <v>19</v>
      </c>
      <c r="H146" s="3" t="s">
        <v>1148</v>
      </c>
      <c r="I146" s="3"/>
      <c r="J146" s="3"/>
      <c r="K146" s="3"/>
      <c r="L146" s="3"/>
      <c r="M146" s="3" t="s">
        <v>1164</v>
      </c>
      <c r="N146" s="1" t="s">
        <v>1384</v>
      </c>
      <c r="O146" s="15"/>
      <c r="P146" s="1"/>
      <c r="Q146" s="1"/>
      <c r="R146" s="1" t="s">
        <v>1157</v>
      </c>
      <c r="S146" s="1" t="s">
        <v>521</v>
      </c>
      <c r="T146" s="5"/>
      <c r="V146" s="117"/>
      <c r="W146" s="117"/>
      <c r="X146" s="117"/>
      <c r="Y146" s="117"/>
    </row>
    <row r="147" spans="1:25" s="114" customFormat="1" ht="16.5" x14ac:dyDescent="0.25">
      <c r="A147" s="4">
        <v>136</v>
      </c>
      <c r="B147" s="1" t="s">
        <v>1391</v>
      </c>
      <c r="C147" s="16" t="s">
        <v>1260</v>
      </c>
      <c r="D147" s="1"/>
      <c r="E147" s="14">
        <v>38678</v>
      </c>
      <c r="F147" s="14">
        <v>38682</v>
      </c>
      <c r="G147" s="130">
        <v>19</v>
      </c>
      <c r="H147" s="3" t="s">
        <v>1148</v>
      </c>
      <c r="I147" s="3"/>
      <c r="J147" s="3"/>
      <c r="K147" s="3"/>
      <c r="L147" s="3"/>
      <c r="M147" s="3" t="s">
        <v>1151</v>
      </c>
      <c r="N147" s="1" t="s">
        <v>1384</v>
      </c>
      <c r="O147" s="15"/>
      <c r="P147" s="1"/>
      <c r="Q147" s="1"/>
      <c r="R147" s="1" t="s">
        <v>1157</v>
      </c>
      <c r="S147" s="1" t="s">
        <v>521</v>
      </c>
      <c r="T147" s="5"/>
      <c r="V147" s="117"/>
      <c r="W147" s="117"/>
      <c r="X147" s="117"/>
      <c r="Y147" s="117"/>
    </row>
    <row r="148" spans="1:25" s="114" customFormat="1" ht="16.5" x14ac:dyDescent="0.25">
      <c r="A148" s="4">
        <v>137</v>
      </c>
      <c r="B148" s="1" t="s">
        <v>1391</v>
      </c>
      <c r="C148" s="16" t="s">
        <v>1233</v>
      </c>
      <c r="D148" s="1"/>
      <c r="E148" s="14">
        <v>38363</v>
      </c>
      <c r="F148" s="14">
        <v>38693</v>
      </c>
      <c r="G148" s="130">
        <v>19</v>
      </c>
      <c r="H148" s="3" t="s">
        <v>1148</v>
      </c>
      <c r="I148" s="3"/>
      <c r="J148" s="3"/>
      <c r="K148" s="3"/>
      <c r="L148" s="3"/>
      <c r="M148" s="3" t="s">
        <v>1323</v>
      </c>
      <c r="N148" s="1" t="s">
        <v>1384</v>
      </c>
      <c r="O148" s="15"/>
      <c r="P148" s="1"/>
      <c r="Q148" s="1"/>
      <c r="R148" s="1" t="s">
        <v>1157</v>
      </c>
      <c r="S148" s="1" t="s">
        <v>521</v>
      </c>
      <c r="T148" s="5"/>
      <c r="V148" s="117"/>
      <c r="W148" s="117"/>
      <c r="X148" s="117"/>
      <c r="Y148" s="117"/>
    </row>
    <row r="149" spans="1:25" s="114" customFormat="1" ht="16.5" x14ac:dyDescent="0.25">
      <c r="A149" s="4">
        <v>138</v>
      </c>
      <c r="B149" s="1" t="s">
        <v>1391</v>
      </c>
      <c r="C149" s="16" t="s">
        <v>1324</v>
      </c>
      <c r="D149" s="1"/>
      <c r="E149" s="14">
        <v>38377</v>
      </c>
      <c r="F149" s="14">
        <v>38558</v>
      </c>
      <c r="G149" s="130">
        <v>19</v>
      </c>
      <c r="H149" s="3" t="s">
        <v>1148</v>
      </c>
      <c r="I149" s="3"/>
      <c r="J149" s="3"/>
      <c r="K149" s="3"/>
      <c r="L149" s="3"/>
      <c r="M149" s="3" t="s">
        <v>1158</v>
      </c>
      <c r="N149" s="1" t="s">
        <v>1384</v>
      </c>
      <c r="O149" s="15"/>
      <c r="P149" s="1"/>
      <c r="Q149" s="1"/>
      <c r="R149" s="1" t="s">
        <v>1157</v>
      </c>
      <c r="S149" s="1" t="s">
        <v>521</v>
      </c>
      <c r="T149" s="5"/>
      <c r="V149" s="117"/>
      <c r="W149" s="117"/>
      <c r="X149" s="117"/>
      <c r="Y149" s="117"/>
    </row>
    <row r="150" spans="1:25" s="114" customFormat="1" ht="16.5" x14ac:dyDescent="0.25">
      <c r="A150" s="4">
        <v>139</v>
      </c>
      <c r="B150" s="1" t="s">
        <v>1391</v>
      </c>
      <c r="C150" s="16" t="s">
        <v>1324</v>
      </c>
      <c r="D150" s="1"/>
      <c r="E150" s="14">
        <v>38558</v>
      </c>
      <c r="F150" s="14">
        <v>38656</v>
      </c>
      <c r="G150" s="130">
        <v>19</v>
      </c>
      <c r="H150" s="3" t="s">
        <v>1148</v>
      </c>
      <c r="I150" s="3"/>
      <c r="J150" s="3"/>
      <c r="K150" s="3"/>
      <c r="L150" s="3"/>
      <c r="M150" s="3" t="s">
        <v>1325</v>
      </c>
      <c r="N150" s="1" t="s">
        <v>1384</v>
      </c>
      <c r="O150" s="15"/>
      <c r="P150" s="1"/>
      <c r="Q150" s="1"/>
      <c r="R150" s="1" t="s">
        <v>1157</v>
      </c>
      <c r="S150" s="1" t="s">
        <v>521</v>
      </c>
      <c r="T150" s="5"/>
      <c r="V150" s="117"/>
      <c r="W150" s="117"/>
      <c r="X150" s="117"/>
      <c r="Y150" s="117"/>
    </row>
    <row r="151" spans="1:25" s="114" customFormat="1" ht="16.5" x14ac:dyDescent="0.25">
      <c r="A151" s="4">
        <v>140</v>
      </c>
      <c r="B151" s="1" t="s">
        <v>1391</v>
      </c>
      <c r="C151" s="16" t="s">
        <v>1326</v>
      </c>
      <c r="D151" s="1"/>
      <c r="E151" s="14">
        <v>38357</v>
      </c>
      <c r="F151" s="14">
        <v>38660</v>
      </c>
      <c r="G151" s="130">
        <v>19</v>
      </c>
      <c r="H151" s="3" t="s">
        <v>1148</v>
      </c>
      <c r="I151" s="3"/>
      <c r="J151" s="3"/>
      <c r="K151" s="3"/>
      <c r="L151" s="3"/>
      <c r="M151" s="3" t="s">
        <v>1327</v>
      </c>
      <c r="N151" s="1" t="s">
        <v>1384</v>
      </c>
      <c r="O151" s="15"/>
      <c r="P151" s="1"/>
      <c r="Q151" s="1"/>
      <c r="R151" s="1" t="s">
        <v>1157</v>
      </c>
      <c r="S151" s="1" t="s">
        <v>521</v>
      </c>
      <c r="T151" s="5"/>
      <c r="V151" s="117"/>
      <c r="W151" s="117"/>
      <c r="X151" s="117"/>
      <c r="Y151" s="117"/>
    </row>
    <row r="152" spans="1:25" s="114" customFormat="1" ht="16.5" x14ac:dyDescent="0.25">
      <c r="A152" s="4">
        <v>141</v>
      </c>
      <c r="B152" s="1" t="s">
        <v>1391</v>
      </c>
      <c r="C152" s="16" t="s">
        <v>1328</v>
      </c>
      <c r="D152" s="1"/>
      <c r="E152" s="14">
        <v>38367</v>
      </c>
      <c r="F152" s="14">
        <v>38707</v>
      </c>
      <c r="G152" s="130">
        <v>19</v>
      </c>
      <c r="H152" s="3" t="s">
        <v>1148</v>
      </c>
      <c r="I152" s="3"/>
      <c r="J152" s="3"/>
      <c r="K152" s="3"/>
      <c r="L152" s="3"/>
      <c r="M152" s="3" t="s">
        <v>1268</v>
      </c>
      <c r="N152" s="1" t="s">
        <v>1384</v>
      </c>
      <c r="O152" s="15"/>
      <c r="P152" s="1"/>
      <c r="Q152" s="1"/>
      <c r="R152" s="1" t="s">
        <v>1157</v>
      </c>
      <c r="S152" s="1" t="s">
        <v>521</v>
      </c>
      <c r="T152" s="5"/>
      <c r="V152" s="117"/>
      <c r="W152" s="117"/>
      <c r="X152" s="117"/>
      <c r="Y152" s="117"/>
    </row>
    <row r="153" spans="1:25" s="114" customFormat="1" ht="16.5" x14ac:dyDescent="0.25">
      <c r="A153" s="4">
        <v>142</v>
      </c>
      <c r="B153" s="1" t="s">
        <v>1391</v>
      </c>
      <c r="C153" s="16" t="s">
        <v>1329</v>
      </c>
      <c r="D153" s="1"/>
      <c r="E153" s="14">
        <v>38351</v>
      </c>
      <c r="F153" s="14">
        <v>38386</v>
      </c>
      <c r="G153" s="130">
        <v>20</v>
      </c>
      <c r="H153" s="3" t="s">
        <v>1148</v>
      </c>
      <c r="I153" s="3"/>
      <c r="J153" s="3"/>
      <c r="K153" s="3"/>
      <c r="L153" s="3"/>
      <c r="M153" s="3" t="s">
        <v>1151</v>
      </c>
      <c r="N153" s="1" t="s">
        <v>1384</v>
      </c>
      <c r="O153" s="15"/>
      <c r="P153" s="1"/>
      <c r="Q153" s="1"/>
      <c r="R153" s="1" t="s">
        <v>1157</v>
      </c>
      <c r="S153" s="1" t="s">
        <v>521</v>
      </c>
      <c r="T153" s="5"/>
      <c r="V153" s="117"/>
      <c r="W153" s="117"/>
      <c r="X153" s="117"/>
      <c r="Y153" s="117"/>
    </row>
    <row r="154" spans="1:25" s="114" customFormat="1" ht="16.5" x14ac:dyDescent="0.25">
      <c r="A154" s="4">
        <v>143</v>
      </c>
      <c r="B154" s="1" t="s">
        <v>1391</v>
      </c>
      <c r="C154" s="16" t="s">
        <v>1329</v>
      </c>
      <c r="D154" s="1"/>
      <c r="E154" s="14">
        <v>38386</v>
      </c>
      <c r="F154" s="14">
        <v>38405</v>
      </c>
      <c r="G154" s="130">
        <v>20</v>
      </c>
      <c r="H154" s="3" t="s">
        <v>1148</v>
      </c>
      <c r="I154" s="3"/>
      <c r="J154" s="3"/>
      <c r="K154" s="3"/>
      <c r="L154" s="3"/>
      <c r="M154" s="3" t="s">
        <v>1330</v>
      </c>
      <c r="N154" s="1" t="s">
        <v>1384</v>
      </c>
      <c r="O154" s="15"/>
      <c r="P154" s="1"/>
      <c r="Q154" s="1"/>
      <c r="R154" s="1" t="s">
        <v>1157</v>
      </c>
      <c r="S154" s="1" t="s">
        <v>521</v>
      </c>
      <c r="T154" s="5"/>
      <c r="V154" s="117"/>
      <c r="W154" s="117"/>
      <c r="X154" s="117"/>
      <c r="Y154" s="117"/>
    </row>
    <row r="155" spans="1:25" s="114" customFormat="1" ht="16.5" x14ac:dyDescent="0.25">
      <c r="A155" s="4">
        <v>144</v>
      </c>
      <c r="B155" s="1" t="s">
        <v>1391</v>
      </c>
      <c r="C155" s="16" t="s">
        <v>1329</v>
      </c>
      <c r="D155" s="1"/>
      <c r="E155" s="14">
        <v>38412</v>
      </c>
      <c r="F155" s="14">
        <v>38447</v>
      </c>
      <c r="G155" s="130">
        <v>20</v>
      </c>
      <c r="H155" s="3" t="s">
        <v>1148</v>
      </c>
      <c r="I155" s="3"/>
      <c r="J155" s="3"/>
      <c r="K155" s="3"/>
      <c r="L155" s="3"/>
      <c r="M155" s="3" t="s">
        <v>1158</v>
      </c>
      <c r="N155" s="1" t="s">
        <v>1384</v>
      </c>
      <c r="O155" s="15"/>
      <c r="P155" s="1"/>
      <c r="Q155" s="1"/>
      <c r="R155" s="1" t="s">
        <v>1157</v>
      </c>
      <c r="S155" s="1" t="s">
        <v>521</v>
      </c>
      <c r="T155" s="5"/>
      <c r="V155" s="117"/>
      <c r="W155" s="117"/>
      <c r="X155" s="117"/>
      <c r="Y155" s="117"/>
    </row>
    <row r="156" spans="1:25" s="114" customFormat="1" ht="16.5" x14ac:dyDescent="0.25">
      <c r="A156" s="4">
        <v>145</v>
      </c>
      <c r="B156" s="1" t="s">
        <v>1391</v>
      </c>
      <c r="C156" s="16" t="s">
        <v>1329</v>
      </c>
      <c r="D156" s="1"/>
      <c r="E156" s="14">
        <v>38446</v>
      </c>
      <c r="F156" s="14">
        <v>38471</v>
      </c>
      <c r="G156" s="130">
        <v>20</v>
      </c>
      <c r="H156" s="3" t="s">
        <v>1148</v>
      </c>
      <c r="I156" s="3"/>
      <c r="J156" s="3"/>
      <c r="K156" s="3"/>
      <c r="L156" s="3"/>
      <c r="M156" s="3" t="s">
        <v>1151</v>
      </c>
      <c r="N156" s="1" t="s">
        <v>1384</v>
      </c>
      <c r="O156" s="15"/>
      <c r="P156" s="1"/>
      <c r="Q156" s="1"/>
      <c r="R156" s="1" t="s">
        <v>1157</v>
      </c>
      <c r="S156" s="1" t="s">
        <v>521</v>
      </c>
      <c r="T156" s="5"/>
      <c r="V156" s="117"/>
      <c r="W156" s="117"/>
      <c r="X156" s="117"/>
      <c r="Y156" s="117"/>
    </row>
    <row r="157" spans="1:25" s="114" customFormat="1" ht="16.5" x14ac:dyDescent="0.25">
      <c r="A157" s="4">
        <v>146</v>
      </c>
      <c r="B157" s="1" t="s">
        <v>1391</v>
      </c>
      <c r="C157" s="16" t="s">
        <v>1329</v>
      </c>
      <c r="D157" s="1"/>
      <c r="E157" s="14">
        <v>38599</v>
      </c>
      <c r="F157" s="14">
        <v>38625</v>
      </c>
      <c r="G157" s="130">
        <v>20</v>
      </c>
      <c r="H157" s="3" t="s">
        <v>1148</v>
      </c>
      <c r="I157" s="3"/>
      <c r="J157" s="3"/>
      <c r="K157" s="3"/>
      <c r="L157" s="3"/>
      <c r="M157" s="3" t="s">
        <v>1331</v>
      </c>
      <c r="N157" s="1" t="s">
        <v>1384</v>
      </c>
      <c r="O157" s="15"/>
      <c r="P157" s="1"/>
      <c r="Q157" s="1"/>
      <c r="R157" s="1" t="s">
        <v>1157</v>
      </c>
      <c r="S157" s="1" t="s">
        <v>521</v>
      </c>
      <c r="T157" s="5"/>
      <c r="V157" s="117"/>
      <c r="W157" s="117"/>
      <c r="X157" s="117"/>
      <c r="Y157" s="117"/>
    </row>
    <row r="158" spans="1:25" s="114" customFormat="1" ht="16.5" x14ac:dyDescent="0.25">
      <c r="A158" s="4">
        <v>147</v>
      </c>
      <c r="B158" s="1" t="s">
        <v>1391</v>
      </c>
      <c r="C158" s="16" t="s">
        <v>1329</v>
      </c>
      <c r="D158" s="1"/>
      <c r="E158" s="14">
        <v>38625</v>
      </c>
      <c r="F158" s="14">
        <v>38655</v>
      </c>
      <c r="G158" s="130">
        <v>20</v>
      </c>
      <c r="H158" s="3" t="s">
        <v>1148</v>
      </c>
      <c r="I158" s="3"/>
      <c r="J158" s="3"/>
      <c r="K158" s="3"/>
      <c r="L158" s="3"/>
      <c r="M158" s="3" t="s">
        <v>1169</v>
      </c>
      <c r="N158" s="1" t="s">
        <v>1384</v>
      </c>
      <c r="O158" s="15"/>
      <c r="P158" s="1"/>
      <c r="Q158" s="1"/>
      <c r="R158" s="1" t="s">
        <v>1157</v>
      </c>
      <c r="S158" s="1" t="s">
        <v>521</v>
      </c>
      <c r="T158" s="5"/>
      <c r="V158" s="117"/>
      <c r="W158" s="117"/>
      <c r="X158" s="117"/>
      <c r="Y158" s="117"/>
    </row>
    <row r="159" spans="1:25" s="114" customFormat="1" ht="16.5" x14ac:dyDescent="0.25">
      <c r="A159" s="4">
        <v>148</v>
      </c>
      <c r="B159" s="1" t="s">
        <v>1391</v>
      </c>
      <c r="C159" s="16" t="s">
        <v>1329</v>
      </c>
      <c r="D159" s="1"/>
      <c r="E159" s="14">
        <v>38666</v>
      </c>
      <c r="F159" s="14">
        <v>38686</v>
      </c>
      <c r="G159" s="130">
        <v>20</v>
      </c>
      <c r="H159" s="3" t="s">
        <v>1148</v>
      </c>
      <c r="I159" s="3"/>
      <c r="J159" s="3"/>
      <c r="K159" s="3"/>
      <c r="L159" s="3"/>
      <c r="M159" s="3" t="s">
        <v>1332</v>
      </c>
      <c r="N159" s="1" t="s">
        <v>1384</v>
      </c>
      <c r="O159" s="15"/>
      <c r="P159" s="1"/>
      <c r="Q159" s="1"/>
      <c r="R159" s="1" t="s">
        <v>1157</v>
      </c>
      <c r="S159" s="1" t="s">
        <v>521</v>
      </c>
      <c r="T159" s="5"/>
      <c r="V159" s="117"/>
      <c r="W159" s="117"/>
      <c r="X159" s="117"/>
      <c r="Y159" s="117"/>
    </row>
    <row r="160" spans="1:25" s="114" customFormat="1" ht="16.5" x14ac:dyDescent="0.25">
      <c r="A160" s="4">
        <v>149</v>
      </c>
      <c r="B160" s="1" t="s">
        <v>1391</v>
      </c>
      <c r="C160" s="16" t="s">
        <v>1329</v>
      </c>
      <c r="D160" s="1"/>
      <c r="E160" s="14">
        <v>38687</v>
      </c>
      <c r="F160" s="14">
        <v>38701</v>
      </c>
      <c r="G160" s="130">
        <v>21</v>
      </c>
      <c r="H160" s="3" t="s">
        <v>1148</v>
      </c>
      <c r="I160" s="3"/>
      <c r="J160" s="3"/>
      <c r="K160" s="3"/>
      <c r="L160" s="3"/>
      <c r="M160" s="3" t="s">
        <v>1158</v>
      </c>
      <c r="N160" s="1" t="s">
        <v>1384</v>
      </c>
      <c r="O160" s="15"/>
      <c r="P160" s="1"/>
      <c r="Q160" s="1"/>
      <c r="R160" s="1" t="s">
        <v>1157</v>
      </c>
      <c r="S160" s="1" t="s">
        <v>521</v>
      </c>
      <c r="T160" s="5"/>
      <c r="V160" s="117"/>
      <c r="W160" s="117"/>
      <c r="X160" s="117"/>
      <c r="Y160" s="117"/>
    </row>
    <row r="161" spans="1:25" s="114" customFormat="1" ht="16.5" x14ac:dyDescent="0.25">
      <c r="A161" s="4">
        <v>150</v>
      </c>
      <c r="B161" s="1" t="s">
        <v>1391</v>
      </c>
      <c r="C161" s="16" t="s">
        <v>1329</v>
      </c>
      <c r="D161" s="1"/>
      <c r="E161" s="14">
        <v>38639</v>
      </c>
      <c r="F161" s="14">
        <v>38667</v>
      </c>
      <c r="G161" s="130">
        <v>21</v>
      </c>
      <c r="H161" s="3" t="s">
        <v>1148</v>
      </c>
      <c r="I161" s="3"/>
      <c r="J161" s="3"/>
      <c r="K161" s="3"/>
      <c r="L161" s="3"/>
      <c r="M161" s="3" t="s">
        <v>1151</v>
      </c>
      <c r="N161" s="1" t="s">
        <v>1384</v>
      </c>
      <c r="O161" s="15"/>
      <c r="P161" s="1"/>
      <c r="Q161" s="1"/>
      <c r="R161" s="1" t="s">
        <v>1157</v>
      </c>
      <c r="S161" s="1" t="s">
        <v>521</v>
      </c>
      <c r="T161" s="5"/>
      <c r="V161" s="117"/>
      <c r="W161" s="117"/>
      <c r="X161" s="117"/>
      <c r="Y161" s="117"/>
    </row>
    <row r="162" spans="1:25" s="114" customFormat="1" ht="16.5" x14ac:dyDescent="0.25">
      <c r="A162" s="4">
        <v>151</v>
      </c>
      <c r="B162" s="1" t="s">
        <v>1391</v>
      </c>
      <c r="C162" s="16" t="s">
        <v>1329</v>
      </c>
      <c r="D162" s="1"/>
      <c r="E162" s="14">
        <v>38688</v>
      </c>
      <c r="F162" s="14">
        <v>38716</v>
      </c>
      <c r="G162" s="130">
        <v>21</v>
      </c>
      <c r="H162" s="3" t="s">
        <v>1148</v>
      </c>
      <c r="I162" s="3"/>
      <c r="J162" s="3"/>
      <c r="K162" s="3"/>
      <c r="L162" s="3"/>
      <c r="M162" s="3" t="s">
        <v>1333</v>
      </c>
      <c r="N162" s="1" t="s">
        <v>1384</v>
      </c>
      <c r="O162" s="15"/>
      <c r="P162" s="1"/>
      <c r="Q162" s="1"/>
      <c r="R162" s="1" t="s">
        <v>1157</v>
      </c>
      <c r="S162" s="1" t="s">
        <v>521</v>
      </c>
      <c r="T162" s="5"/>
      <c r="V162" s="117"/>
      <c r="W162" s="117"/>
      <c r="X162" s="117"/>
      <c r="Y162" s="117"/>
    </row>
    <row r="163" spans="1:25" s="114" customFormat="1" ht="16.5" x14ac:dyDescent="0.25">
      <c r="A163" s="4">
        <v>152</v>
      </c>
      <c r="B163" s="1" t="s">
        <v>1391</v>
      </c>
      <c r="C163" s="16" t="s">
        <v>1270</v>
      </c>
      <c r="D163" s="1"/>
      <c r="E163" s="14">
        <v>38292</v>
      </c>
      <c r="F163" s="14">
        <v>38505</v>
      </c>
      <c r="G163" s="130">
        <v>21</v>
      </c>
      <c r="H163" s="3" t="s">
        <v>1148</v>
      </c>
      <c r="I163" s="3" t="s">
        <v>1194</v>
      </c>
      <c r="J163" s="3"/>
      <c r="K163" s="3"/>
      <c r="L163" s="3"/>
      <c r="M163" s="3" t="s">
        <v>1169</v>
      </c>
      <c r="N163" s="1" t="s">
        <v>1384</v>
      </c>
      <c r="O163" s="15"/>
      <c r="P163" s="1"/>
      <c r="Q163" s="1"/>
      <c r="R163" s="1" t="s">
        <v>1157</v>
      </c>
      <c r="S163" s="1" t="s">
        <v>521</v>
      </c>
      <c r="T163" s="5"/>
      <c r="V163" s="117"/>
      <c r="W163" s="117"/>
      <c r="X163" s="117"/>
      <c r="Y163" s="117"/>
    </row>
    <row r="164" spans="1:25" s="114" customFormat="1" ht="16.5" x14ac:dyDescent="0.25">
      <c r="A164" s="4">
        <v>153</v>
      </c>
      <c r="B164" s="1" t="s">
        <v>1391</v>
      </c>
      <c r="C164" s="16" t="s">
        <v>1270</v>
      </c>
      <c r="D164" s="1"/>
      <c r="E164" s="14">
        <v>38510</v>
      </c>
      <c r="F164" s="14">
        <v>38701</v>
      </c>
      <c r="G164" s="130">
        <v>21</v>
      </c>
      <c r="H164" s="3" t="s">
        <v>1148</v>
      </c>
      <c r="I164" s="3" t="s">
        <v>1195</v>
      </c>
      <c r="J164" s="3"/>
      <c r="K164" s="3"/>
      <c r="L164" s="3"/>
      <c r="M164" s="3" t="s">
        <v>1334</v>
      </c>
      <c r="N164" s="1" t="s">
        <v>1384</v>
      </c>
      <c r="O164" s="15"/>
      <c r="P164" s="1"/>
      <c r="Q164" s="1"/>
      <c r="R164" s="1" t="s">
        <v>1157</v>
      </c>
      <c r="S164" s="1" t="s">
        <v>521</v>
      </c>
      <c r="T164" s="5"/>
      <c r="V164" s="117"/>
      <c r="W164" s="117"/>
      <c r="X164" s="117"/>
      <c r="Y164" s="117"/>
    </row>
    <row r="165" spans="1:25" s="114" customFormat="1" ht="16.5" x14ac:dyDescent="0.25">
      <c r="A165" s="4">
        <v>154</v>
      </c>
      <c r="B165" s="1" t="s">
        <v>1391</v>
      </c>
      <c r="C165" s="16" t="s">
        <v>1335</v>
      </c>
      <c r="D165" s="1"/>
      <c r="E165" s="14">
        <v>38363</v>
      </c>
      <c r="F165" s="14">
        <v>38440</v>
      </c>
      <c r="G165" s="130">
        <v>21</v>
      </c>
      <c r="H165" s="3" t="s">
        <v>1148</v>
      </c>
      <c r="I165" s="3" t="s">
        <v>1194</v>
      </c>
      <c r="J165" s="3"/>
      <c r="K165" s="3"/>
      <c r="L165" s="3"/>
      <c r="M165" s="3" t="s">
        <v>1336</v>
      </c>
      <c r="N165" s="1" t="s">
        <v>1384</v>
      </c>
      <c r="O165" s="15"/>
      <c r="P165" s="1"/>
      <c r="Q165" s="1"/>
      <c r="R165" s="1" t="s">
        <v>1157</v>
      </c>
      <c r="S165" s="1" t="s">
        <v>521</v>
      </c>
      <c r="T165" s="5"/>
      <c r="V165" s="117"/>
      <c r="W165" s="117"/>
      <c r="X165" s="117"/>
      <c r="Y165" s="117"/>
    </row>
    <row r="166" spans="1:25" s="114" customFormat="1" ht="16.5" x14ac:dyDescent="0.25">
      <c r="A166" s="4">
        <v>155</v>
      </c>
      <c r="B166" s="1" t="s">
        <v>1391</v>
      </c>
      <c r="C166" s="16" t="s">
        <v>1335</v>
      </c>
      <c r="D166" s="1"/>
      <c r="E166" s="14">
        <v>38448</v>
      </c>
      <c r="F166" s="14">
        <v>38603</v>
      </c>
      <c r="G166" s="130">
        <v>22</v>
      </c>
      <c r="H166" s="3" t="s">
        <v>1148</v>
      </c>
      <c r="I166" s="3" t="s">
        <v>1195</v>
      </c>
      <c r="J166" s="3"/>
      <c r="K166" s="3"/>
      <c r="L166" s="3"/>
      <c r="M166" s="3" t="s">
        <v>1337</v>
      </c>
      <c r="N166" s="1" t="s">
        <v>1384</v>
      </c>
      <c r="O166" s="15"/>
      <c r="P166" s="1"/>
      <c r="Q166" s="1"/>
      <c r="R166" s="1" t="s">
        <v>1157</v>
      </c>
      <c r="S166" s="1" t="s">
        <v>521</v>
      </c>
      <c r="T166" s="5"/>
      <c r="V166" s="117"/>
      <c r="W166" s="117"/>
      <c r="X166" s="117"/>
      <c r="Y166" s="117"/>
    </row>
    <row r="167" spans="1:25" s="114" customFormat="1" ht="16.5" x14ac:dyDescent="0.25">
      <c r="A167" s="4">
        <v>156</v>
      </c>
      <c r="B167" s="1" t="s">
        <v>1391</v>
      </c>
      <c r="C167" s="16" t="s">
        <v>1338</v>
      </c>
      <c r="D167" s="1"/>
      <c r="E167" s="14">
        <v>38356</v>
      </c>
      <c r="F167" s="14">
        <v>38716</v>
      </c>
      <c r="G167" s="130">
        <v>22</v>
      </c>
      <c r="H167" s="3" t="s">
        <v>1148</v>
      </c>
      <c r="I167" s="3"/>
      <c r="J167" s="3"/>
      <c r="K167" s="3"/>
      <c r="L167" s="3"/>
      <c r="M167" s="3" t="s">
        <v>1339</v>
      </c>
      <c r="N167" s="1" t="s">
        <v>1384</v>
      </c>
      <c r="O167" s="15"/>
      <c r="P167" s="1"/>
      <c r="Q167" s="1"/>
      <c r="R167" s="1" t="s">
        <v>1157</v>
      </c>
      <c r="S167" s="1" t="s">
        <v>521</v>
      </c>
      <c r="T167" s="5"/>
      <c r="V167" s="117"/>
      <c r="W167" s="117"/>
      <c r="X167" s="117"/>
      <c r="Y167" s="117"/>
    </row>
    <row r="168" spans="1:25" s="114" customFormat="1" ht="33" x14ac:dyDescent="0.25">
      <c r="A168" s="4">
        <v>157</v>
      </c>
      <c r="B168" s="1" t="s">
        <v>1391</v>
      </c>
      <c r="C168" s="16" t="s">
        <v>1286</v>
      </c>
      <c r="D168" s="1"/>
      <c r="E168" s="14">
        <v>38352</v>
      </c>
      <c r="F168" s="14">
        <v>38712</v>
      </c>
      <c r="G168" s="130">
        <v>22</v>
      </c>
      <c r="H168" s="3" t="s">
        <v>1148</v>
      </c>
      <c r="I168" s="3"/>
      <c r="J168" s="3"/>
      <c r="K168" s="3"/>
      <c r="L168" s="3"/>
      <c r="M168" s="3" t="s">
        <v>1340</v>
      </c>
      <c r="N168" s="1" t="s">
        <v>1384</v>
      </c>
      <c r="O168" s="15"/>
      <c r="P168" s="1"/>
      <c r="Q168" s="1"/>
      <c r="R168" s="1" t="s">
        <v>1157</v>
      </c>
      <c r="S168" s="1" t="s">
        <v>521</v>
      </c>
      <c r="T168" s="5"/>
      <c r="V168" s="117"/>
      <c r="W168" s="117"/>
      <c r="X168" s="117"/>
      <c r="Y168" s="117"/>
    </row>
    <row r="169" spans="1:25" s="114" customFormat="1" ht="16.5" x14ac:dyDescent="0.25">
      <c r="A169" s="4">
        <v>158</v>
      </c>
      <c r="B169" s="1" t="s">
        <v>1391</v>
      </c>
      <c r="C169" s="16" t="s">
        <v>1341</v>
      </c>
      <c r="D169" s="1"/>
      <c r="E169" s="14">
        <v>38561</v>
      </c>
      <c r="F169" s="14">
        <v>38623</v>
      </c>
      <c r="G169" s="130">
        <v>22</v>
      </c>
      <c r="H169" s="3" t="s">
        <v>1148</v>
      </c>
      <c r="I169" s="3"/>
      <c r="J169" s="3"/>
      <c r="K169" s="3"/>
      <c r="L169" s="3"/>
      <c r="M169" s="3" t="s">
        <v>1342</v>
      </c>
      <c r="N169" s="1" t="s">
        <v>1384</v>
      </c>
      <c r="O169" s="15"/>
      <c r="P169" s="1"/>
      <c r="Q169" s="1"/>
      <c r="R169" s="1" t="s">
        <v>1157</v>
      </c>
      <c r="S169" s="1" t="s">
        <v>521</v>
      </c>
      <c r="T169" s="5"/>
      <c r="V169" s="117"/>
      <c r="W169" s="117"/>
      <c r="X169" s="117"/>
      <c r="Y169" s="117"/>
    </row>
    <row r="170" spans="1:25" s="114" customFormat="1" ht="16.5" x14ac:dyDescent="0.25">
      <c r="A170" s="4">
        <v>159</v>
      </c>
      <c r="B170" s="1" t="s">
        <v>1391</v>
      </c>
      <c r="C170" s="16" t="s">
        <v>1377</v>
      </c>
      <c r="D170" s="1"/>
      <c r="E170" s="14">
        <v>38497</v>
      </c>
      <c r="F170" s="14">
        <v>38692</v>
      </c>
      <c r="G170" s="130">
        <v>22</v>
      </c>
      <c r="H170" s="3" t="s">
        <v>1148</v>
      </c>
      <c r="I170" s="3"/>
      <c r="J170" s="3"/>
      <c r="K170" s="3"/>
      <c r="L170" s="3"/>
      <c r="M170" s="3" t="s">
        <v>1343</v>
      </c>
      <c r="N170" s="1" t="s">
        <v>1384</v>
      </c>
      <c r="O170" s="15"/>
      <c r="P170" s="1"/>
      <c r="Q170" s="1"/>
      <c r="R170" s="1" t="s">
        <v>1157</v>
      </c>
      <c r="S170" s="1" t="s">
        <v>521</v>
      </c>
      <c r="T170" s="5"/>
      <c r="V170" s="117"/>
      <c r="W170" s="117"/>
      <c r="X170" s="117"/>
      <c r="Y170" s="117"/>
    </row>
    <row r="171" spans="1:25" s="114" customFormat="1" ht="33" x14ac:dyDescent="0.25">
      <c r="A171" s="4">
        <v>160</v>
      </c>
      <c r="B171" s="1" t="s">
        <v>1391</v>
      </c>
      <c r="C171" s="16" t="s">
        <v>1344</v>
      </c>
      <c r="D171" s="1"/>
      <c r="E171" s="14">
        <v>38485</v>
      </c>
      <c r="F171" s="14">
        <v>38672</v>
      </c>
      <c r="G171" s="130">
        <v>22</v>
      </c>
      <c r="H171" s="3" t="s">
        <v>1148</v>
      </c>
      <c r="I171" s="3"/>
      <c r="J171" s="3"/>
      <c r="K171" s="3"/>
      <c r="L171" s="3"/>
      <c r="M171" s="3" t="s">
        <v>1345</v>
      </c>
      <c r="N171" s="1" t="s">
        <v>1384</v>
      </c>
      <c r="O171" s="15"/>
      <c r="P171" s="1"/>
      <c r="Q171" s="1"/>
      <c r="R171" s="1" t="s">
        <v>1157</v>
      </c>
      <c r="S171" s="1" t="s">
        <v>521</v>
      </c>
      <c r="T171" s="5"/>
      <c r="V171" s="117"/>
      <c r="W171" s="117"/>
      <c r="X171" s="117"/>
      <c r="Y171" s="117"/>
    </row>
    <row r="172" spans="1:25" s="114" customFormat="1" ht="33" x14ac:dyDescent="0.25">
      <c r="A172" s="4">
        <v>161</v>
      </c>
      <c r="B172" s="1" t="s">
        <v>1391</v>
      </c>
      <c r="C172" s="16" t="s">
        <v>1378</v>
      </c>
      <c r="D172" s="1"/>
      <c r="E172" s="14">
        <v>38324</v>
      </c>
      <c r="F172" s="14">
        <v>38504</v>
      </c>
      <c r="G172" s="130">
        <v>22</v>
      </c>
      <c r="H172" s="3" t="s">
        <v>1148</v>
      </c>
      <c r="I172" s="3"/>
      <c r="J172" s="3"/>
      <c r="K172" s="3"/>
      <c r="L172" s="3"/>
      <c r="M172" s="3" t="s">
        <v>1151</v>
      </c>
      <c r="N172" s="1" t="s">
        <v>1384</v>
      </c>
      <c r="O172" s="15"/>
      <c r="P172" s="1"/>
      <c r="Q172" s="1"/>
      <c r="R172" s="1" t="s">
        <v>1157</v>
      </c>
      <c r="S172" s="1" t="s">
        <v>521</v>
      </c>
      <c r="T172" s="5"/>
      <c r="V172" s="117"/>
      <c r="W172" s="117"/>
      <c r="X172" s="117"/>
      <c r="Y172" s="117"/>
    </row>
    <row r="173" spans="1:25" s="114" customFormat="1" ht="16.5" x14ac:dyDescent="0.25">
      <c r="A173" s="4">
        <v>162</v>
      </c>
      <c r="B173" s="1" t="s">
        <v>1391</v>
      </c>
      <c r="C173" s="16" t="s">
        <v>1379</v>
      </c>
      <c r="D173" s="1"/>
      <c r="E173" s="14">
        <v>38316</v>
      </c>
      <c r="F173" s="14">
        <v>38624</v>
      </c>
      <c r="G173" s="130">
        <v>22</v>
      </c>
      <c r="H173" s="3" t="s">
        <v>1148</v>
      </c>
      <c r="I173" s="3"/>
      <c r="J173" s="3"/>
      <c r="K173" s="3"/>
      <c r="L173" s="3"/>
      <c r="M173" s="3" t="s">
        <v>1158</v>
      </c>
      <c r="N173" s="1" t="s">
        <v>1384</v>
      </c>
      <c r="O173" s="15"/>
      <c r="P173" s="1"/>
      <c r="Q173" s="1"/>
      <c r="R173" s="1" t="s">
        <v>1157</v>
      </c>
      <c r="S173" s="1" t="s">
        <v>521</v>
      </c>
      <c r="T173" s="5"/>
      <c r="V173" s="117"/>
      <c r="W173" s="117"/>
      <c r="X173" s="117"/>
      <c r="Y173" s="117"/>
    </row>
    <row r="174" spans="1:25" s="114" customFormat="1" ht="16.5" x14ac:dyDescent="0.25">
      <c r="A174" s="4">
        <v>163</v>
      </c>
      <c r="B174" s="1" t="s">
        <v>1391</v>
      </c>
      <c r="C174" s="16" t="s">
        <v>1326</v>
      </c>
      <c r="D174" s="1"/>
      <c r="E174" s="14">
        <v>38349</v>
      </c>
      <c r="F174" s="14">
        <v>38467</v>
      </c>
      <c r="G174" s="130">
        <v>23</v>
      </c>
      <c r="H174" s="3" t="s">
        <v>1148</v>
      </c>
      <c r="I174" s="3" t="s">
        <v>1194</v>
      </c>
      <c r="J174" s="3"/>
      <c r="K174" s="3"/>
      <c r="L174" s="3"/>
      <c r="M174" s="3" t="s">
        <v>1169</v>
      </c>
      <c r="N174" s="1" t="s">
        <v>1384</v>
      </c>
      <c r="O174" s="15"/>
      <c r="P174" s="1"/>
      <c r="Q174" s="1"/>
      <c r="R174" s="1" t="s">
        <v>1157</v>
      </c>
      <c r="S174" s="1" t="s">
        <v>521</v>
      </c>
      <c r="T174" s="5"/>
      <c r="V174" s="117"/>
      <c r="W174" s="117"/>
      <c r="X174" s="117"/>
      <c r="Y174" s="117"/>
    </row>
    <row r="175" spans="1:25" s="114" customFormat="1" ht="16.5" x14ac:dyDescent="0.25">
      <c r="A175" s="4">
        <v>164</v>
      </c>
      <c r="B175" s="1" t="s">
        <v>1391</v>
      </c>
      <c r="C175" s="16" t="s">
        <v>1326</v>
      </c>
      <c r="D175" s="1"/>
      <c r="E175" s="14">
        <v>38492</v>
      </c>
      <c r="F175" s="14">
        <v>38492</v>
      </c>
      <c r="G175" s="130">
        <v>23</v>
      </c>
      <c r="H175" s="3" t="s">
        <v>1148</v>
      </c>
      <c r="I175" s="3" t="s">
        <v>1195</v>
      </c>
      <c r="J175" s="3"/>
      <c r="K175" s="3"/>
      <c r="L175" s="3"/>
      <c r="M175" s="3" t="s">
        <v>1346</v>
      </c>
      <c r="N175" s="1" t="s">
        <v>1384</v>
      </c>
      <c r="O175" s="15"/>
      <c r="P175" s="1"/>
      <c r="Q175" s="1"/>
      <c r="R175" s="1" t="s">
        <v>1157</v>
      </c>
      <c r="S175" s="1" t="s">
        <v>521</v>
      </c>
      <c r="T175" s="5"/>
      <c r="V175" s="117"/>
      <c r="W175" s="117"/>
      <c r="X175" s="117"/>
      <c r="Y175" s="117"/>
    </row>
    <row r="176" spans="1:25" s="114" customFormat="1" ht="16.5" x14ac:dyDescent="0.25">
      <c r="A176" s="4">
        <v>165</v>
      </c>
      <c r="B176" s="1" t="s">
        <v>1391</v>
      </c>
      <c r="C176" s="16" t="s">
        <v>1347</v>
      </c>
      <c r="D176" s="1"/>
      <c r="E176" s="14">
        <v>38301</v>
      </c>
      <c r="F176" s="14">
        <v>38645</v>
      </c>
      <c r="G176" s="130">
        <v>23</v>
      </c>
      <c r="H176" s="3" t="s">
        <v>1148</v>
      </c>
      <c r="I176" s="3" t="s">
        <v>1194</v>
      </c>
      <c r="J176" s="3"/>
      <c r="K176" s="3"/>
      <c r="L176" s="3"/>
      <c r="M176" s="3" t="s">
        <v>1151</v>
      </c>
      <c r="N176" s="1" t="s">
        <v>1384</v>
      </c>
      <c r="O176" s="15"/>
      <c r="P176" s="1"/>
      <c r="Q176" s="1"/>
      <c r="R176" s="1" t="s">
        <v>1157</v>
      </c>
      <c r="S176" s="1" t="s">
        <v>521</v>
      </c>
      <c r="T176" s="5"/>
      <c r="V176" s="117"/>
      <c r="W176" s="117"/>
      <c r="X176" s="117"/>
      <c r="Y176" s="117"/>
    </row>
    <row r="177" spans="1:25" s="114" customFormat="1" ht="16.5" x14ac:dyDescent="0.25">
      <c r="A177" s="4">
        <v>166</v>
      </c>
      <c r="B177" s="1" t="s">
        <v>1391</v>
      </c>
      <c r="C177" s="16" t="s">
        <v>1347</v>
      </c>
      <c r="D177" s="1"/>
      <c r="E177" s="14">
        <v>38676</v>
      </c>
      <c r="F177" s="14">
        <v>38713</v>
      </c>
      <c r="G177" s="130">
        <v>23</v>
      </c>
      <c r="H177" s="3" t="s">
        <v>1148</v>
      </c>
      <c r="I177" s="3" t="s">
        <v>1195</v>
      </c>
      <c r="J177" s="3"/>
      <c r="K177" s="3"/>
      <c r="L177" s="3"/>
      <c r="M177" s="3" t="s">
        <v>1348</v>
      </c>
      <c r="N177" s="1" t="s">
        <v>1384</v>
      </c>
      <c r="O177" s="15"/>
      <c r="P177" s="1"/>
      <c r="Q177" s="1"/>
      <c r="R177" s="1" t="s">
        <v>1157</v>
      </c>
      <c r="S177" s="1" t="s">
        <v>521</v>
      </c>
      <c r="T177" s="5"/>
      <c r="V177" s="117"/>
      <c r="W177" s="117"/>
      <c r="X177" s="117"/>
      <c r="Y177" s="117"/>
    </row>
    <row r="178" spans="1:25" s="114" customFormat="1" ht="16.5" x14ac:dyDescent="0.25">
      <c r="A178" s="4">
        <v>167</v>
      </c>
      <c r="B178" s="1" t="s">
        <v>1391</v>
      </c>
      <c r="C178" s="16" t="s">
        <v>1349</v>
      </c>
      <c r="D178" s="1"/>
      <c r="E178" s="14">
        <v>37630</v>
      </c>
      <c r="F178" s="14">
        <v>37740</v>
      </c>
      <c r="G178" s="130">
        <v>23</v>
      </c>
      <c r="H178" s="3" t="s">
        <v>1148</v>
      </c>
      <c r="I178" s="3" t="s">
        <v>1205</v>
      </c>
      <c r="J178" s="3"/>
      <c r="K178" s="3"/>
      <c r="L178" s="3"/>
      <c r="M178" s="3" t="s">
        <v>1350</v>
      </c>
      <c r="N178" s="1" t="s">
        <v>1384</v>
      </c>
      <c r="O178" s="15"/>
      <c r="P178" s="1"/>
      <c r="Q178" s="1"/>
      <c r="R178" s="1" t="s">
        <v>1157</v>
      </c>
      <c r="S178" s="1" t="s">
        <v>521</v>
      </c>
      <c r="T178" s="5"/>
      <c r="V178" s="117"/>
      <c r="W178" s="117"/>
      <c r="X178" s="117"/>
      <c r="Y178" s="117"/>
    </row>
    <row r="179" spans="1:25" s="114" customFormat="1" ht="16.5" x14ac:dyDescent="0.25">
      <c r="A179" s="4">
        <v>168</v>
      </c>
      <c r="B179" s="1" t="s">
        <v>1391</v>
      </c>
      <c r="C179" s="16" t="s">
        <v>1349</v>
      </c>
      <c r="D179" s="1"/>
      <c r="E179" s="14">
        <v>37741</v>
      </c>
      <c r="F179" s="14">
        <v>37748</v>
      </c>
      <c r="G179" s="130">
        <v>23</v>
      </c>
      <c r="H179" s="3" t="s">
        <v>1148</v>
      </c>
      <c r="I179" s="3" t="s">
        <v>1206</v>
      </c>
      <c r="J179" s="3"/>
      <c r="K179" s="3"/>
      <c r="L179" s="3"/>
      <c r="M179" s="3" t="s">
        <v>1351</v>
      </c>
      <c r="N179" s="1" t="s">
        <v>1384</v>
      </c>
      <c r="O179" s="15"/>
      <c r="P179" s="1"/>
      <c r="Q179" s="1"/>
      <c r="R179" s="1" t="s">
        <v>1157</v>
      </c>
      <c r="S179" s="1" t="s">
        <v>521</v>
      </c>
      <c r="T179" s="5"/>
      <c r="V179" s="117"/>
      <c r="W179" s="117"/>
      <c r="X179" s="117"/>
      <c r="Y179" s="117"/>
    </row>
    <row r="180" spans="1:25" s="114" customFormat="1" ht="16.5" x14ac:dyDescent="0.25">
      <c r="A180" s="4">
        <v>169</v>
      </c>
      <c r="B180" s="1" t="s">
        <v>1391</v>
      </c>
      <c r="C180" s="16" t="s">
        <v>1349</v>
      </c>
      <c r="D180" s="1"/>
      <c r="E180" s="14">
        <v>37834</v>
      </c>
      <c r="F180" s="14">
        <v>37876</v>
      </c>
      <c r="G180" s="130">
        <v>23</v>
      </c>
      <c r="H180" s="3" t="s">
        <v>1148</v>
      </c>
      <c r="I180" s="3" t="s">
        <v>1207</v>
      </c>
      <c r="J180" s="3"/>
      <c r="K180" s="3"/>
      <c r="L180" s="3"/>
      <c r="M180" s="3" t="s">
        <v>1352</v>
      </c>
      <c r="N180" s="1" t="s">
        <v>1384</v>
      </c>
      <c r="O180" s="15"/>
      <c r="P180" s="1"/>
      <c r="Q180" s="1"/>
      <c r="R180" s="1" t="s">
        <v>1157</v>
      </c>
      <c r="S180" s="1" t="s">
        <v>521</v>
      </c>
      <c r="T180" s="5"/>
      <c r="V180" s="117"/>
      <c r="W180" s="117"/>
      <c r="X180" s="117"/>
      <c r="Y180" s="117"/>
    </row>
    <row r="181" spans="1:25" s="114" customFormat="1" ht="16.5" x14ac:dyDescent="0.25">
      <c r="A181" s="4">
        <v>170</v>
      </c>
      <c r="B181" s="1" t="s">
        <v>1391</v>
      </c>
      <c r="C181" s="16" t="s">
        <v>1349</v>
      </c>
      <c r="D181" s="1"/>
      <c r="E181" s="14">
        <v>37874</v>
      </c>
      <c r="F181" s="14">
        <v>37896</v>
      </c>
      <c r="G181" s="130">
        <v>23</v>
      </c>
      <c r="H181" s="3" t="s">
        <v>1148</v>
      </c>
      <c r="I181" s="3" t="s">
        <v>1208</v>
      </c>
      <c r="J181" s="3"/>
      <c r="K181" s="3"/>
      <c r="L181" s="3"/>
      <c r="M181" s="3" t="s">
        <v>1353</v>
      </c>
      <c r="N181" s="1" t="s">
        <v>1384</v>
      </c>
      <c r="O181" s="15"/>
      <c r="P181" s="1"/>
      <c r="Q181" s="1"/>
      <c r="R181" s="1" t="s">
        <v>1157</v>
      </c>
      <c r="S181" s="1" t="s">
        <v>521</v>
      </c>
      <c r="T181" s="5"/>
      <c r="V181" s="117"/>
      <c r="W181" s="117"/>
      <c r="X181" s="117"/>
      <c r="Y181" s="117"/>
    </row>
    <row r="182" spans="1:25" s="114" customFormat="1" ht="16.5" x14ac:dyDescent="0.25">
      <c r="A182" s="4">
        <v>171</v>
      </c>
      <c r="B182" s="1" t="s">
        <v>1391</v>
      </c>
      <c r="C182" s="16" t="s">
        <v>1231</v>
      </c>
      <c r="D182" s="1"/>
      <c r="E182" s="14">
        <v>38357</v>
      </c>
      <c r="F182" s="14">
        <v>38524</v>
      </c>
      <c r="G182" s="130">
        <v>24</v>
      </c>
      <c r="H182" s="3" t="s">
        <v>1148</v>
      </c>
      <c r="I182" s="3"/>
      <c r="J182" s="3"/>
      <c r="K182" s="3"/>
      <c r="L182" s="3"/>
      <c r="M182" s="3" t="s">
        <v>1169</v>
      </c>
      <c r="N182" s="1" t="s">
        <v>1384</v>
      </c>
      <c r="O182" s="15"/>
      <c r="P182" s="1"/>
      <c r="Q182" s="1"/>
      <c r="R182" s="1" t="s">
        <v>1157</v>
      </c>
      <c r="S182" s="1" t="s">
        <v>521</v>
      </c>
      <c r="T182" s="5"/>
      <c r="V182" s="117"/>
      <c r="W182" s="117"/>
      <c r="X182" s="117"/>
      <c r="Y182" s="117"/>
    </row>
    <row r="183" spans="1:25" s="114" customFormat="1" ht="33" x14ac:dyDescent="0.25">
      <c r="A183" s="4">
        <v>172</v>
      </c>
      <c r="B183" s="1" t="s">
        <v>1391</v>
      </c>
      <c r="C183" s="16" t="s">
        <v>1380</v>
      </c>
      <c r="D183" s="1"/>
      <c r="E183" s="14">
        <v>38037</v>
      </c>
      <c r="F183" s="14">
        <v>38631</v>
      </c>
      <c r="G183" s="130">
        <v>24</v>
      </c>
      <c r="H183" s="3" t="s">
        <v>1148</v>
      </c>
      <c r="I183" s="3"/>
      <c r="J183" s="3"/>
      <c r="K183" s="3"/>
      <c r="L183" s="3"/>
      <c r="M183" s="3" t="s">
        <v>1354</v>
      </c>
      <c r="N183" s="1" t="s">
        <v>1384</v>
      </c>
      <c r="O183" s="15"/>
      <c r="P183" s="1"/>
      <c r="Q183" s="1"/>
      <c r="R183" s="1" t="s">
        <v>1157</v>
      </c>
      <c r="S183" s="1" t="s">
        <v>521</v>
      </c>
      <c r="T183" s="5"/>
      <c r="V183" s="117"/>
      <c r="W183" s="117"/>
      <c r="X183" s="117"/>
      <c r="Y183" s="117"/>
    </row>
    <row r="184" spans="1:25" s="114" customFormat="1" ht="16.5" x14ac:dyDescent="0.25">
      <c r="A184" s="4">
        <v>173</v>
      </c>
      <c r="B184" s="1" t="s">
        <v>1391</v>
      </c>
      <c r="C184" s="16" t="s">
        <v>1374</v>
      </c>
      <c r="D184" s="1"/>
      <c r="E184" s="14">
        <v>38303</v>
      </c>
      <c r="F184" s="14">
        <v>38645</v>
      </c>
      <c r="G184" s="130">
        <v>24</v>
      </c>
      <c r="H184" s="3" t="s">
        <v>1148</v>
      </c>
      <c r="I184" s="3" t="s">
        <v>1194</v>
      </c>
      <c r="J184" s="3"/>
      <c r="K184" s="3"/>
      <c r="L184" s="3"/>
      <c r="M184" s="3" t="s">
        <v>1170</v>
      </c>
      <c r="N184" s="1" t="s">
        <v>1384</v>
      </c>
      <c r="O184" s="15"/>
      <c r="P184" s="1"/>
      <c r="Q184" s="1"/>
      <c r="R184" s="1" t="s">
        <v>1157</v>
      </c>
      <c r="S184" s="1" t="s">
        <v>521</v>
      </c>
      <c r="T184" s="5"/>
      <c r="V184" s="117"/>
      <c r="W184" s="117"/>
      <c r="X184" s="117"/>
      <c r="Y184" s="117"/>
    </row>
    <row r="185" spans="1:25" s="114" customFormat="1" ht="16.5" x14ac:dyDescent="0.25">
      <c r="A185" s="4">
        <v>174</v>
      </c>
      <c r="B185" s="1" t="s">
        <v>1391</v>
      </c>
      <c r="C185" s="16" t="s">
        <v>1374</v>
      </c>
      <c r="D185" s="1"/>
      <c r="E185" s="14">
        <v>38645</v>
      </c>
      <c r="F185" s="14">
        <v>38706</v>
      </c>
      <c r="G185" s="130">
        <v>24</v>
      </c>
      <c r="H185" s="3" t="s">
        <v>1148</v>
      </c>
      <c r="I185" s="135" t="s">
        <v>1195</v>
      </c>
      <c r="J185" s="3"/>
      <c r="K185" s="3"/>
      <c r="L185" s="3"/>
      <c r="M185" s="3" t="s">
        <v>1355</v>
      </c>
      <c r="N185" s="1" t="s">
        <v>1384</v>
      </c>
      <c r="O185" s="15"/>
      <c r="P185" s="1"/>
      <c r="Q185" s="1"/>
      <c r="R185" s="1" t="s">
        <v>1157</v>
      </c>
      <c r="S185" s="1" t="s">
        <v>521</v>
      </c>
      <c r="T185" s="5"/>
      <c r="V185" s="117"/>
      <c r="W185" s="117"/>
      <c r="X185" s="117"/>
      <c r="Y185" s="117"/>
    </row>
    <row r="186" spans="1:25" s="114" customFormat="1" ht="16.5" x14ac:dyDescent="0.25">
      <c r="A186" s="4">
        <v>175</v>
      </c>
      <c r="B186" s="1" t="s">
        <v>1391</v>
      </c>
      <c r="C186" s="16" t="s">
        <v>1375</v>
      </c>
      <c r="D186" s="1"/>
      <c r="E186" s="14">
        <v>38470</v>
      </c>
      <c r="F186" s="14">
        <v>38503</v>
      </c>
      <c r="G186" s="130">
        <v>24</v>
      </c>
      <c r="H186" s="3" t="s">
        <v>1148</v>
      </c>
      <c r="I186" s="135"/>
      <c r="J186" s="3"/>
      <c r="K186" s="3"/>
      <c r="L186" s="3"/>
      <c r="M186" s="3" t="s">
        <v>1356</v>
      </c>
      <c r="N186" s="1" t="s">
        <v>1384</v>
      </c>
      <c r="O186" s="15"/>
      <c r="P186" s="1"/>
      <c r="Q186" s="1"/>
      <c r="R186" s="1" t="s">
        <v>1157</v>
      </c>
      <c r="S186" s="1" t="s">
        <v>521</v>
      </c>
      <c r="T186" s="5"/>
      <c r="V186" s="117"/>
      <c r="W186" s="117"/>
      <c r="X186" s="117"/>
      <c r="Y186" s="117"/>
    </row>
    <row r="187" spans="1:25" s="114" customFormat="1" ht="16.5" x14ac:dyDescent="0.25">
      <c r="A187" s="4">
        <v>176</v>
      </c>
      <c r="B187" s="1" t="s">
        <v>1391</v>
      </c>
      <c r="C187" s="16" t="s">
        <v>1375</v>
      </c>
      <c r="D187" s="1"/>
      <c r="E187" s="14">
        <v>38498</v>
      </c>
      <c r="F187" s="14">
        <v>38533</v>
      </c>
      <c r="G187" s="130">
        <v>24</v>
      </c>
      <c r="H187" s="3" t="s">
        <v>1148</v>
      </c>
      <c r="I187" s="3"/>
      <c r="J187" s="3"/>
      <c r="K187" s="3"/>
      <c r="L187" s="3"/>
      <c r="M187" s="3" t="s">
        <v>1164</v>
      </c>
      <c r="N187" s="1" t="s">
        <v>1384</v>
      </c>
      <c r="O187" s="15"/>
      <c r="P187" s="1"/>
      <c r="Q187" s="1"/>
      <c r="R187" s="1" t="s">
        <v>1157</v>
      </c>
      <c r="S187" s="1" t="s">
        <v>521</v>
      </c>
      <c r="T187" s="5"/>
      <c r="V187" s="117"/>
      <c r="W187" s="117"/>
      <c r="X187" s="117"/>
      <c r="Y187" s="117"/>
    </row>
    <row r="188" spans="1:25" s="114" customFormat="1" ht="16.5" x14ac:dyDescent="0.25">
      <c r="A188" s="4">
        <v>177</v>
      </c>
      <c r="B188" s="1" t="s">
        <v>1391</v>
      </c>
      <c r="C188" s="16" t="s">
        <v>1375</v>
      </c>
      <c r="D188" s="1"/>
      <c r="E188" s="14">
        <v>38532</v>
      </c>
      <c r="F188" s="14">
        <v>38562</v>
      </c>
      <c r="G188" s="130">
        <v>24</v>
      </c>
      <c r="H188" s="3" t="s">
        <v>1148</v>
      </c>
      <c r="I188" s="3"/>
      <c r="J188" s="3"/>
      <c r="K188" s="3"/>
      <c r="L188" s="3"/>
      <c r="M188" s="3" t="s">
        <v>1287</v>
      </c>
      <c r="N188" s="1" t="s">
        <v>1384</v>
      </c>
      <c r="O188" s="15"/>
      <c r="P188" s="1"/>
      <c r="Q188" s="1"/>
      <c r="R188" s="1" t="s">
        <v>1157</v>
      </c>
      <c r="S188" s="1" t="s">
        <v>521</v>
      </c>
      <c r="T188" s="5"/>
      <c r="V188" s="117"/>
      <c r="W188" s="117"/>
      <c r="X188" s="117"/>
      <c r="Y188" s="117"/>
    </row>
    <row r="189" spans="1:25" s="114" customFormat="1" ht="16.5" x14ac:dyDescent="0.25">
      <c r="A189" s="4">
        <v>178</v>
      </c>
      <c r="B189" s="1" t="s">
        <v>1391</v>
      </c>
      <c r="C189" s="16" t="s">
        <v>1375</v>
      </c>
      <c r="D189" s="1"/>
      <c r="E189" s="14">
        <v>38561</v>
      </c>
      <c r="F189" s="14">
        <v>38586</v>
      </c>
      <c r="G189" s="130">
        <v>25</v>
      </c>
      <c r="H189" s="3" t="s">
        <v>1148</v>
      </c>
      <c r="I189" s="3"/>
      <c r="J189" s="3"/>
      <c r="K189" s="3"/>
      <c r="L189" s="3"/>
      <c r="M189" s="3" t="s">
        <v>1156</v>
      </c>
      <c r="N189" s="1" t="s">
        <v>1384</v>
      </c>
      <c r="O189" s="15"/>
      <c r="P189" s="1"/>
      <c r="Q189" s="1"/>
      <c r="R189" s="1" t="s">
        <v>1157</v>
      </c>
      <c r="S189" s="1" t="s">
        <v>521</v>
      </c>
      <c r="T189" s="5"/>
      <c r="V189" s="117"/>
      <c r="W189" s="117"/>
      <c r="X189" s="117"/>
      <c r="Y189" s="117"/>
    </row>
    <row r="190" spans="1:25" s="114" customFormat="1" ht="16.5" x14ac:dyDescent="0.25">
      <c r="A190" s="4">
        <v>179</v>
      </c>
      <c r="B190" s="1" t="s">
        <v>1391</v>
      </c>
      <c r="C190" s="16" t="s">
        <v>1375</v>
      </c>
      <c r="D190" s="1"/>
      <c r="E190" s="14">
        <v>38586</v>
      </c>
      <c r="F190" s="14">
        <v>38587</v>
      </c>
      <c r="G190" s="130">
        <v>25</v>
      </c>
      <c r="H190" s="3" t="s">
        <v>1148</v>
      </c>
      <c r="I190" s="3"/>
      <c r="J190" s="3"/>
      <c r="K190" s="3"/>
      <c r="L190" s="3"/>
      <c r="M190" s="3" t="s">
        <v>1357</v>
      </c>
      <c r="N190" s="1" t="s">
        <v>1384</v>
      </c>
      <c r="O190" s="15"/>
      <c r="P190" s="1"/>
      <c r="Q190" s="1"/>
      <c r="R190" s="1" t="s">
        <v>1157</v>
      </c>
      <c r="S190" s="1" t="s">
        <v>521</v>
      </c>
      <c r="T190" s="5"/>
      <c r="V190" s="117"/>
      <c r="W190" s="117"/>
      <c r="X190" s="117"/>
      <c r="Y190" s="117"/>
    </row>
    <row r="191" spans="1:25" s="114" customFormat="1" ht="16.5" x14ac:dyDescent="0.25">
      <c r="A191" s="4">
        <v>180</v>
      </c>
      <c r="B191" s="1" t="s">
        <v>1391</v>
      </c>
      <c r="C191" s="16" t="s">
        <v>1375</v>
      </c>
      <c r="D191" s="1"/>
      <c r="E191" s="14">
        <v>38594</v>
      </c>
      <c r="F191" s="14">
        <v>38596</v>
      </c>
      <c r="G191" s="130">
        <v>25</v>
      </c>
      <c r="H191" s="3" t="s">
        <v>1148</v>
      </c>
      <c r="I191" s="3"/>
      <c r="J191" s="3"/>
      <c r="K191" s="3"/>
      <c r="L191" s="3"/>
      <c r="M191" s="3" t="s">
        <v>1358</v>
      </c>
      <c r="N191" s="1" t="s">
        <v>1384</v>
      </c>
      <c r="O191" s="15"/>
      <c r="P191" s="1"/>
      <c r="Q191" s="1"/>
      <c r="R191" s="1" t="s">
        <v>1157</v>
      </c>
      <c r="S191" s="1" t="s">
        <v>521</v>
      </c>
      <c r="T191" s="5"/>
      <c r="V191" s="117"/>
      <c r="W191" s="117"/>
      <c r="X191" s="117"/>
      <c r="Y191" s="117"/>
    </row>
    <row r="192" spans="1:25" s="114" customFormat="1" ht="33" x14ac:dyDescent="0.25">
      <c r="A192" s="4">
        <v>181</v>
      </c>
      <c r="B192" s="1" t="s">
        <v>1391</v>
      </c>
      <c r="C192" s="16" t="s">
        <v>1389</v>
      </c>
      <c r="D192" s="1"/>
      <c r="E192" s="14">
        <v>37622</v>
      </c>
      <c r="F192" s="14">
        <v>37622</v>
      </c>
      <c r="G192" s="130">
        <v>25</v>
      </c>
      <c r="H192" s="3" t="s">
        <v>1148</v>
      </c>
      <c r="I192" s="3" t="s">
        <v>1194</v>
      </c>
      <c r="J192" s="3"/>
      <c r="K192" s="3"/>
      <c r="L192" s="3"/>
      <c r="M192" s="3" t="s">
        <v>1151</v>
      </c>
      <c r="N192" s="1" t="s">
        <v>1384</v>
      </c>
      <c r="O192" s="15"/>
      <c r="P192" s="1"/>
      <c r="Q192" s="1"/>
      <c r="R192" s="1" t="s">
        <v>1157</v>
      </c>
      <c r="S192" s="1" t="s">
        <v>521</v>
      </c>
      <c r="T192" s="5"/>
      <c r="V192" s="117"/>
      <c r="W192" s="117"/>
      <c r="X192" s="117"/>
      <c r="Y192" s="117"/>
    </row>
    <row r="193" spans="1:25" s="114" customFormat="1" ht="33" x14ac:dyDescent="0.25">
      <c r="A193" s="4">
        <v>182</v>
      </c>
      <c r="B193" s="1" t="s">
        <v>1391</v>
      </c>
      <c r="C193" s="16" t="s">
        <v>1389</v>
      </c>
      <c r="D193" s="1"/>
      <c r="E193" s="14">
        <v>37778</v>
      </c>
      <c r="F193" s="14">
        <v>37823</v>
      </c>
      <c r="G193" s="130">
        <v>25</v>
      </c>
      <c r="H193" s="3" t="s">
        <v>1148</v>
      </c>
      <c r="I193" s="135" t="s">
        <v>1195</v>
      </c>
      <c r="J193" s="3"/>
      <c r="K193" s="3"/>
      <c r="L193" s="3"/>
      <c r="M193" s="3" t="s">
        <v>1390</v>
      </c>
      <c r="N193" s="1" t="s">
        <v>1384</v>
      </c>
      <c r="O193" s="15"/>
      <c r="P193" s="1"/>
      <c r="Q193" s="1"/>
      <c r="R193" s="1" t="s">
        <v>1157</v>
      </c>
      <c r="S193" s="1" t="s">
        <v>521</v>
      </c>
      <c r="T193" s="5"/>
      <c r="V193" s="117"/>
      <c r="W193" s="117"/>
      <c r="X193" s="117"/>
      <c r="Y193" s="117"/>
    </row>
    <row r="195" spans="1:25" s="107" customFormat="1" ht="6.75" customHeight="1" thickBot="1" x14ac:dyDescent="0.25">
      <c r="A195" s="160"/>
      <c r="B195" s="160"/>
      <c r="C195" s="160"/>
      <c r="D195" s="160"/>
      <c r="E195" s="160"/>
      <c r="F195" s="160"/>
      <c r="G195" s="160"/>
      <c r="H195" s="160"/>
      <c r="I195" s="160"/>
      <c r="J195" s="160"/>
      <c r="K195" s="160"/>
      <c r="L195" s="160"/>
      <c r="M195" s="160"/>
      <c r="N195" s="160"/>
      <c r="O195" s="160"/>
      <c r="P195" s="160"/>
      <c r="Q195" s="160"/>
      <c r="R195" s="160"/>
      <c r="S195" s="160"/>
      <c r="T195" s="160"/>
    </row>
    <row r="196" spans="1:25" ht="18" customHeight="1" thickTop="1" x14ac:dyDescent="0.2">
      <c r="A196" s="177" t="s">
        <v>1153</v>
      </c>
      <c r="B196" s="178"/>
      <c r="C196" s="179"/>
      <c r="D196" s="177" t="s">
        <v>1154</v>
      </c>
      <c r="E196" s="178"/>
      <c r="F196" s="178"/>
      <c r="G196" s="178"/>
      <c r="H196" s="179"/>
      <c r="I196" s="180" t="str">
        <f>IF(C6="INVENTARIO POR DESVINCULACIÓN Y/O ENCARGO","V°B° Coordinador Gestión Documental","V°B° Encargado Dependencia por Gestión Documental")</f>
        <v>V°B° Encargado Dependencia por Gestión Documental</v>
      </c>
      <c r="J196" s="181"/>
      <c r="K196" s="181"/>
      <c r="L196" s="181"/>
      <c r="M196" s="181"/>
      <c r="N196" s="181"/>
      <c r="O196" s="181"/>
      <c r="P196" s="182"/>
      <c r="Q196" s="177" t="s">
        <v>1385</v>
      </c>
      <c r="R196" s="178"/>
      <c r="S196" s="178"/>
      <c r="T196" s="179"/>
    </row>
    <row r="197" spans="1:25" ht="18.75" customHeight="1" x14ac:dyDescent="0.2">
      <c r="A197" s="174" t="s">
        <v>1155</v>
      </c>
      <c r="B197" s="175"/>
      <c r="C197" s="176"/>
      <c r="D197" s="174" t="s">
        <v>1155</v>
      </c>
      <c r="E197" s="175"/>
      <c r="F197" s="175"/>
      <c r="G197" s="175"/>
      <c r="H197" s="176"/>
      <c r="I197" s="174" t="s">
        <v>1386</v>
      </c>
      <c r="J197" s="175"/>
      <c r="K197" s="175"/>
      <c r="L197" s="175"/>
      <c r="M197" s="175"/>
      <c r="N197" s="175"/>
      <c r="O197" s="175"/>
      <c r="P197" s="176"/>
      <c r="Q197" s="174" t="s">
        <v>1381</v>
      </c>
      <c r="R197" s="175"/>
      <c r="S197" s="175"/>
      <c r="T197" s="176"/>
    </row>
    <row r="198" spans="1:25" ht="36.75" customHeight="1" x14ac:dyDescent="0.2">
      <c r="A198" s="174" t="s">
        <v>53</v>
      </c>
      <c r="B198" s="175"/>
      <c r="C198" s="176"/>
      <c r="D198" s="174" t="s">
        <v>53</v>
      </c>
      <c r="E198" s="175"/>
      <c r="F198" s="175"/>
      <c r="G198" s="175"/>
      <c r="H198" s="176"/>
      <c r="I198" s="174" t="s">
        <v>53</v>
      </c>
      <c r="J198" s="175"/>
      <c r="K198" s="175"/>
      <c r="L198" s="175"/>
      <c r="M198" s="175"/>
      <c r="N198" s="175"/>
      <c r="O198" s="175"/>
      <c r="P198" s="176"/>
      <c r="Q198" s="174" t="s">
        <v>53</v>
      </c>
      <c r="R198" s="175"/>
      <c r="S198" s="175"/>
      <c r="T198" s="176"/>
    </row>
    <row r="199" spans="1:25" ht="15" customHeight="1" thickBot="1" x14ac:dyDescent="0.25">
      <c r="A199" s="145" t="s">
        <v>1382</v>
      </c>
      <c r="B199" s="146"/>
      <c r="C199" s="147"/>
      <c r="D199" s="145" t="s">
        <v>1383</v>
      </c>
      <c r="E199" s="146"/>
      <c r="F199" s="146"/>
      <c r="G199" s="146"/>
      <c r="H199" s="147"/>
      <c r="I199" s="145" t="s">
        <v>1387</v>
      </c>
      <c r="J199" s="146"/>
      <c r="K199" s="146"/>
      <c r="L199" s="146"/>
      <c r="M199" s="146"/>
      <c r="N199" s="146"/>
      <c r="O199" s="146"/>
      <c r="P199" s="147"/>
      <c r="Q199" s="145" t="s">
        <v>1388</v>
      </c>
      <c r="R199" s="146"/>
      <c r="S199" s="146"/>
      <c r="T199" s="147"/>
    </row>
    <row r="200" spans="1:25" ht="13.5" thickTop="1" x14ac:dyDescent="0.2"/>
  </sheetData>
  <sheetProtection formatCells="0" formatColumns="0" formatRows="0" insertRows="0" insertHyperlinks="0" deleteRows="0" selectLockedCells="1" sort="0" autoFilter="0" pivotTables="0"/>
  <mergeCells count="47">
    <mergeCell ref="A4:B4"/>
    <mergeCell ref="C4:F4"/>
    <mergeCell ref="G4:J4"/>
    <mergeCell ref="G5:J5"/>
    <mergeCell ref="Q198:T198"/>
    <mergeCell ref="I198:P198"/>
    <mergeCell ref="D198:H198"/>
    <mergeCell ref="A198:C198"/>
    <mergeCell ref="Q197:T197"/>
    <mergeCell ref="I197:P197"/>
    <mergeCell ref="D197:H197"/>
    <mergeCell ref="A197:C197"/>
    <mergeCell ref="Q196:T196"/>
    <mergeCell ref="I196:P196"/>
    <mergeCell ref="D196:H196"/>
    <mergeCell ref="A196:C196"/>
    <mergeCell ref="A7:T7"/>
    <mergeCell ref="R8:R9"/>
    <mergeCell ref="A5:B5"/>
    <mergeCell ref="C5:F5"/>
    <mergeCell ref="A6:B6"/>
    <mergeCell ref="C6:F6"/>
    <mergeCell ref="G6:J6"/>
    <mergeCell ref="K6:L6"/>
    <mergeCell ref="O8:Q8"/>
    <mergeCell ref="A199:C199"/>
    <mergeCell ref="D199:H199"/>
    <mergeCell ref="I199:P199"/>
    <mergeCell ref="Q199:T199"/>
    <mergeCell ref="E8:F8"/>
    <mergeCell ref="A8:A9"/>
    <mergeCell ref="B8:B9"/>
    <mergeCell ref="C8:C9"/>
    <mergeCell ref="D8:D9"/>
    <mergeCell ref="S8:S9"/>
    <mergeCell ref="T8:T9"/>
    <mergeCell ref="G8:G9"/>
    <mergeCell ref="H8:L8"/>
    <mergeCell ref="M8:M9"/>
    <mergeCell ref="N8:N9"/>
    <mergeCell ref="A195:T195"/>
    <mergeCell ref="D1:R1"/>
    <mergeCell ref="A2:B2"/>
    <mergeCell ref="C2:F2"/>
    <mergeCell ref="A3:B3"/>
    <mergeCell ref="O3:R3"/>
    <mergeCell ref="C3:F3"/>
  </mergeCells>
  <conditionalFormatting sqref="G6:L6">
    <cfRule type="expression" dxfId="0" priority="1">
      <formula>$C$6="INVENTARIO TRANSFERENCIA PRIMARIA"</formula>
    </cfRule>
  </conditionalFormatting>
  <dataValidations count="5">
    <dataValidation type="list" allowBlank="1" showInputMessage="1" showErrorMessage="1" sqref="C5:F5" xr:uid="{00000000-0002-0000-0000-000000000000}">
      <formula1>INDIRECT($G$3)</formula1>
    </dataValidation>
    <dataValidation type="list" allowBlank="1" showInputMessage="1" showErrorMessage="1" errorTitle="Unidad Administrativa" error="Ingresa la oficina de la lista despeglable" sqref="C4:F4" xr:uid="{00000000-0002-0000-0000-000001000000}">
      <formula1>PRINCIPALES</formula1>
    </dataValidation>
    <dataValidation type="list" allowBlank="1" showInputMessage="1" showErrorMessage="1" sqref="C6:F6" xr:uid="{00000000-0002-0000-0000-000002000000}">
      <formula1>LISTAINVENTARIOS</formula1>
    </dataValidation>
    <dataValidation type="custom" allowBlank="1" showInputMessage="1" showErrorMessage="1" error="La fecha final no puede ser menor que la fecha inicial" sqref="F12:F22 E150 F32:F43 F45:F46 F55 F57:F58 F60:F65 F68:F73 F76:F94 F96:F103 E122:E123 E125 E128 E135:E136 F118:F163 E185 F165:F174 F176:F191 F193" xr:uid="{00000000-0002-0000-0000-000003000000}">
      <formula1>E12&gt;=D12</formula1>
    </dataValidation>
    <dataValidation type="date" allowBlank="1" showInputMessage="1" showErrorMessage="1" errorTitle="Fechas Extremas" error="Ingrese la fecha en formato que contenga el dia, mes y año si la carpeta es de un solo mes ingrese el primer dia del mes y el ultimo dia del mes" sqref="F104:F117 E12:E22 F23:F31 F44 F47:F50 E24:E50 F53:F54 E51:F51 E53:E55 F66:F67 F59 F95 F74:F75 E57:E121 E124 E126:E127 E129:E134 E137:E149 F175 F164 E151:E184 E186:E193 F192" xr:uid="{00000000-0002-0000-0000-000004000000}">
      <formula1>367</formula1>
      <formula2>47848</formula2>
    </dataValidation>
  </dataValidations>
  <printOptions horizontalCentered="1"/>
  <pageMargins left="0.27559055118110237" right="0.27559055118110237" top="0.47244094488188981" bottom="0.47244094488188981" header="0" footer="0"/>
  <pageSetup paperSize="14" scale="73" fitToHeight="0" orientation="landscape" r:id="rId1"/>
  <headerFooter alignWithMargins="0">
    <oddFooter>&amp;LProceso: Gestión Documental GDO&amp;RPágina: &amp;P de &amp;N</oddFooter>
  </headerFooter>
  <rowBreaks count="2" manualBreakCount="2">
    <brk id="41" max="19" man="1"/>
    <brk id="46" max="19" man="1"/>
  </rowBreaks>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DATOS!$K$4:$K$6</xm:f>
          </x14:formula1>
          <xm:sqref>S12:S193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G48"/>
  <sheetViews>
    <sheetView showGridLines="0" showWhiteSpace="0" view="pageBreakPreview" zoomScale="85" zoomScaleNormal="100" zoomScaleSheetLayoutView="85" workbookViewId="0">
      <selection activeCell="G14" sqref="G14:H15"/>
    </sheetView>
  </sheetViews>
  <sheetFormatPr baseColWidth="10" defaultColWidth="0" defaultRowHeight="16.5" zeroHeight="1" x14ac:dyDescent="0.3"/>
  <cols>
    <col min="1" max="1" width="2.28515625" style="42" customWidth="1"/>
    <col min="2" max="2" width="8.5703125" style="42" customWidth="1"/>
    <col min="3" max="3" width="2.5703125" style="42" customWidth="1"/>
    <col min="4" max="4" width="5" style="42" customWidth="1"/>
    <col min="5" max="5" width="4.7109375" style="42" customWidth="1"/>
    <col min="6" max="6" width="5.7109375" style="42" customWidth="1"/>
    <col min="7" max="7" width="4" style="42" customWidth="1"/>
    <col min="8" max="8" width="9.7109375" style="42" bestFit="1" customWidth="1"/>
    <col min="9" max="9" width="4.42578125" style="42" customWidth="1"/>
    <col min="10" max="10" width="4.140625" style="42" customWidth="1"/>
    <col min="11" max="11" width="4.7109375" style="42" customWidth="1"/>
    <col min="12" max="13" width="4.140625" style="42" customWidth="1"/>
    <col min="14" max="14" width="4.7109375" style="42" customWidth="1"/>
    <col min="15" max="16" width="2.140625" style="42" customWidth="1"/>
    <col min="17" max="17" width="8.5703125" style="42" customWidth="1"/>
    <col min="18" max="18" width="2.5703125" style="42" customWidth="1"/>
    <col min="19" max="19" width="5" style="42" customWidth="1"/>
    <col min="20" max="20" width="4.7109375" style="42" customWidth="1"/>
    <col min="21" max="21" width="5.7109375" style="42" customWidth="1"/>
    <col min="22" max="22" width="4" style="42" customWidth="1"/>
    <col min="23" max="23" width="9.7109375" style="42" bestFit="1" customWidth="1"/>
    <col min="24" max="24" width="4.42578125" style="42" customWidth="1"/>
    <col min="25" max="25" width="4.140625" style="42" customWidth="1"/>
    <col min="26" max="26" width="4.7109375" style="42" customWidth="1"/>
    <col min="27" max="28" width="4.140625" style="42" customWidth="1"/>
    <col min="29" max="29" width="4.7109375" style="42" customWidth="1"/>
    <col min="30" max="30" width="2.140625" style="60" customWidth="1"/>
    <col min="31" max="31" width="0.140625" style="42" customWidth="1"/>
    <col min="32" max="16384" width="11.42578125" style="42" hidden="1"/>
  </cols>
  <sheetData>
    <row r="1" spans="1:33" s="56" customFormat="1" ht="12" customHeight="1" x14ac:dyDescent="0.3">
      <c r="A1" s="55"/>
      <c r="P1" s="55"/>
      <c r="AD1" s="57"/>
    </row>
    <row r="2" spans="1:33" ht="10.9" customHeight="1" x14ac:dyDescent="0.3">
      <c r="A2" s="58"/>
      <c r="B2" s="211"/>
      <c r="C2" s="211"/>
      <c r="D2" s="211"/>
      <c r="E2" s="211"/>
      <c r="F2" s="210" t="s">
        <v>1089</v>
      </c>
      <c r="G2" s="210"/>
      <c r="H2" s="210"/>
      <c r="I2" s="210"/>
      <c r="J2" s="210"/>
      <c r="K2" s="209" t="s">
        <v>18</v>
      </c>
      <c r="L2" s="209"/>
      <c r="M2" s="209"/>
      <c r="N2" s="209"/>
      <c r="O2" s="59"/>
      <c r="P2" s="58"/>
      <c r="Q2" s="224"/>
      <c r="R2" s="225"/>
      <c r="S2" s="225"/>
      <c r="T2" s="226"/>
      <c r="U2" s="210" t="s">
        <v>1089</v>
      </c>
      <c r="V2" s="210"/>
      <c r="W2" s="210"/>
      <c r="X2" s="210"/>
      <c r="Y2" s="210"/>
      <c r="Z2" s="209" t="str">
        <f>$K$2</f>
        <v>Código: GD-FM-035</v>
      </c>
      <c r="AA2" s="209"/>
      <c r="AB2" s="209"/>
      <c r="AC2" s="209"/>
    </row>
    <row r="3" spans="1:33" ht="10.9" customHeight="1" x14ac:dyDescent="0.3">
      <c r="A3" s="58"/>
      <c r="B3" s="211"/>
      <c r="C3" s="211"/>
      <c r="D3" s="211"/>
      <c r="E3" s="211"/>
      <c r="F3" s="210"/>
      <c r="G3" s="210"/>
      <c r="H3" s="210"/>
      <c r="I3" s="210"/>
      <c r="J3" s="210"/>
      <c r="K3" s="209" t="s">
        <v>20</v>
      </c>
      <c r="L3" s="209"/>
      <c r="M3" s="209"/>
      <c r="N3" s="209"/>
      <c r="O3" s="59"/>
      <c r="P3" s="58"/>
      <c r="Q3" s="227"/>
      <c r="R3" s="228"/>
      <c r="S3" s="228"/>
      <c r="T3" s="229"/>
      <c r="U3" s="210"/>
      <c r="V3" s="210"/>
      <c r="W3" s="210"/>
      <c r="X3" s="210"/>
      <c r="Y3" s="210"/>
      <c r="Z3" s="209" t="str">
        <f>$K$3</f>
        <v>Versión: 04</v>
      </c>
      <c r="AA3" s="209"/>
      <c r="AB3" s="209"/>
      <c r="AC3" s="209"/>
    </row>
    <row r="4" spans="1:33" ht="10.9" customHeight="1" x14ac:dyDescent="0.3">
      <c r="A4" s="58"/>
      <c r="B4" s="211"/>
      <c r="C4" s="211"/>
      <c r="D4" s="211"/>
      <c r="E4" s="211"/>
      <c r="F4" s="210"/>
      <c r="G4" s="210"/>
      <c r="H4" s="210"/>
      <c r="I4" s="210"/>
      <c r="J4" s="210"/>
      <c r="K4" s="209" t="s">
        <v>21</v>
      </c>
      <c r="L4" s="209"/>
      <c r="M4" s="209"/>
      <c r="N4" s="209"/>
      <c r="O4" s="59"/>
      <c r="P4" s="58"/>
      <c r="Q4" s="230"/>
      <c r="R4" s="231"/>
      <c r="S4" s="231"/>
      <c r="T4" s="232"/>
      <c r="U4" s="210"/>
      <c r="V4" s="210"/>
      <c r="W4" s="210"/>
      <c r="X4" s="210"/>
      <c r="Y4" s="210"/>
      <c r="Z4" s="209" t="str">
        <f>$K$4</f>
        <v>Vigente: 15/04/21</v>
      </c>
      <c r="AA4" s="209"/>
      <c r="AB4" s="209"/>
      <c r="AC4" s="209"/>
    </row>
    <row r="5" spans="1:33" ht="17.25" customHeight="1" x14ac:dyDescent="0.3">
      <c r="A5" s="58"/>
      <c r="B5" s="61" t="s">
        <v>0</v>
      </c>
      <c r="C5" s="212" t="str">
        <f>IFERROR(MID(VLOOKUP(G14,INVENTARIO[],2,FALSE),1,SEARCH("-",VLOOKUP(G14,INVENTARIO[],2,FALSE),1)-1),"")</f>
        <v/>
      </c>
      <c r="D5" s="212"/>
      <c r="E5" s="213"/>
      <c r="F5" s="222">
        <f>_xlfn.NUMBERVALUE(C5)</f>
        <v>0</v>
      </c>
      <c r="G5" s="222"/>
      <c r="H5" s="222"/>
      <c r="I5" s="222"/>
      <c r="J5" s="222"/>
      <c r="K5" s="222"/>
      <c r="L5" s="222"/>
      <c r="M5" s="222"/>
      <c r="N5" s="223"/>
      <c r="O5" s="62"/>
      <c r="P5" s="58"/>
      <c r="Q5" s="61" t="s">
        <v>0</v>
      </c>
      <c r="R5" s="212" t="str">
        <f>IFERROR(MID(VLOOKUP(V14,INVENTARIO[],2,FALSE),1,SEARCH("-",VLOOKUP(V14,INVENTARIO[],2,FALSE),1)-1),"")</f>
        <v/>
      </c>
      <c r="S5" s="212"/>
      <c r="T5" s="213"/>
      <c r="U5" s="222">
        <f>_xlfn.NUMBERVALUE(R5)</f>
        <v>0</v>
      </c>
      <c r="V5" s="222"/>
      <c r="W5" s="222"/>
      <c r="X5" s="222"/>
      <c r="Y5" s="222"/>
      <c r="Z5" s="222"/>
      <c r="AA5" s="222"/>
      <c r="AB5" s="222"/>
      <c r="AC5" s="223"/>
    </row>
    <row r="6" spans="1:33" ht="40.5" customHeight="1" x14ac:dyDescent="0.3">
      <c r="A6" s="58"/>
      <c r="B6" s="214" t="str">
        <f>IFERROR(VLOOKUP(F5,GRUPOS[],2,FALSE),"")</f>
        <v/>
      </c>
      <c r="C6" s="214"/>
      <c r="D6" s="214"/>
      <c r="E6" s="214"/>
      <c r="F6" s="214"/>
      <c r="G6" s="214"/>
      <c r="H6" s="214"/>
      <c r="I6" s="214"/>
      <c r="J6" s="214"/>
      <c r="K6" s="214"/>
      <c r="L6" s="214"/>
      <c r="M6" s="214"/>
      <c r="N6" s="214"/>
      <c r="O6" s="63"/>
      <c r="P6" s="58"/>
      <c r="Q6" s="215" t="str">
        <f>IFERROR(VLOOKUP(U5,GRUPOS[],2,FALSE),"")</f>
        <v/>
      </c>
      <c r="R6" s="214"/>
      <c r="S6" s="214"/>
      <c r="T6" s="214"/>
      <c r="U6" s="214"/>
      <c r="V6" s="214"/>
      <c r="W6" s="214"/>
      <c r="X6" s="214"/>
      <c r="Y6" s="214"/>
      <c r="Z6" s="214"/>
      <c r="AA6" s="214"/>
      <c r="AB6" s="214"/>
      <c r="AC6" s="214"/>
    </row>
    <row r="7" spans="1:33" ht="15" customHeight="1" x14ac:dyDescent="0.3">
      <c r="A7" s="58"/>
      <c r="B7" s="64" t="s">
        <v>1</v>
      </c>
      <c r="C7" s="196" t="str">
        <f>IFERROR(MID(VLOOKUP(G14,INVENTARIO[],2,FALSE),SEARCH("-",VLOOKUP(G14,INVENTARIO[],2,FALSE),1)+1,2),"")</f>
        <v/>
      </c>
      <c r="D7" s="196"/>
      <c r="E7" s="197" t="s">
        <v>2</v>
      </c>
      <c r="F7" s="197"/>
      <c r="G7" s="198" t="str">
        <f>IFERROR(MID(VLOOKUP(G14,INVENTARIO[],2,FALSE),SEARCH(",",VLOOKUP(G14,INVENTARIO[],2,FALSE),1)+1,LEN(VLOOKUP(G14,INVENTARIO[],2,FALSE))),"")</f>
        <v/>
      </c>
      <c r="H7" s="199"/>
      <c r="I7" s="200" t="s">
        <v>3</v>
      </c>
      <c r="J7" s="200"/>
      <c r="K7" s="65" t="str">
        <f>IFERROR(IF(VLOOKUP(G14,INVENTARIO[],19,FALSE)="P. Clasificada","X",""),"")</f>
        <v/>
      </c>
      <c r="L7" s="200" t="s">
        <v>4</v>
      </c>
      <c r="M7" s="200"/>
      <c r="N7" s="65" t="str">
        <f>IFERROR(IF(VLOOKUP(G14,INVENTARIO[],19,FALSE)="P. Reservada","X",""),"")</f>
        <v/>
      </c>
      <c r="O7" s="66"/>
      <c r="P7" s="58"/>
      <c r="Q7" s="64" t="s">
        <v>1</v>
      </c>
      <c r="R7" s="201" t="str">
        <f>IFERROR(MID(VLOOKUP(V14,INVENTARIO[],2,FALSE),SEARCH("-",VLOOKUP(V14,INVENTARIO[],2,FALSE),1)+1,2),"")</f>
        <v/>
      </c>
      <c r="S7" s="202"/>
      <c r="T7" s="216" t="s">
        <v>2</v>
      </c>
      <c r="U7" s="217"/>
      <c r="V7" s="198" t="str">
        <f>IFERROR(MID(VLOOKUP(V14,INVENTARIO[],2,FALSE),SEARCH(",",VLOOKUP(V14,INVENTARIO[],2,FALSE),1)+1,LEN(VLOOKUP(V14,INVENTARIO[],2,FALSE))),"")</f>
        <v/>
      </c>
      <c r="W7" s="199"/>
      <c r="X7" s="200" t="s">
        <v>3</v>
      </c>
      <c r="Y7" s="200"/>
      <c r="Z7" s="65" t="str">
        <f>IFERROR(IF(VLOOKUP(V14,INVENTARIO[],19,FALSE)="P. Clasificada","X",""),"")</f>
        <v/>
      </c>
      <c r="AA7" s="200" t="s">
        <v>4</v>
      </c>
      <c r="AB7" s="200"/>
      <c r="AC7" s="65" t="str">
        <f>IFERROR(IF(VLOOKUP(V14,INVENTARIO[],19,FALSE)="P. Reservada","X",""),"")</f>
        <v/>
      </c>
      <c r="AF7" s="42" t="str">
        <f>CONCATENATE(C7,G7)</f>
        <v/>
      </c>
      <c r="AG7" s="42" t="str">
        <f>CONCATENATE(R7,V7)</f>
        <v/>
      </c>
    </row>
    <row r="8" spans="1:33" ht="41.25" customHeight="1" x14ac:dyDescent="0.3">
      <c r="A8" s="58"/>
      <c r="B8" s="203" t="s">
        <v>5</v>
      </c>
      <c r="C8" s="203"/>
      <c r="D8" s="203"/>
      <c r="E8" s="205" t="str">
        <f>IFERROR(VLOOKUP(C7,SERIES[],2,FALSE),"")</f>
        <v/>
      </c>
      <c r="F8" s="205"/>
      <c r="G8" s="205"/>
      <c r="H8" s="205"/>
      <c r="I8" s="205"/>
      <c r="J8" s="205"/>
      <c r="K8" s="205"/>
      <c r="L8" s="205"/>
      <c r="M8" s="205"/>
      <c r="N8" s="205"/>
      <c r="O8" s="67"/>
      <c r="P8" s="58"/>
      <c r="Q8" s="203" t="s">
        <v>5</v>
      </c>
      <c r="R8" s="203"/>
      <c r="S8" s="203"/>
      <c r="T8" s="195" t="str">
        <f>IFERROR(VLOOKUP(R7,SERIES[],2,FALSE),"")</f>
        <v/>
      </c>
      <c r="U8" s="195"/>
      <c r="V8" s="195"/>
      <c r="W8" s="195"/>
      <c r="X8" s="195"/>
      <c r="Y8" s="195"/>
      <c r="Z8" s="195"/>
      <c r="AA8" s="195"/>
      <c r="AB8" s="195"/>
      <c r="AC8" s="195"/>
    </row>
    <row r="9" spans="1:33" ht="41.25" customHeight="1" x14ac:dyDescent="0.3">
      <c r="A9" s="58"/>
      <c r="B9" s="206" t="s">
        <v>6</v>
      </c>
      <c r="C9" s="207"/>
      <c r="D9" s="208"/>
      <c r="E9" s="195" t="str">
        <f>IFERROR(VLOOKUP(AF7,SUBSERIES[],2,FALSE),"")</f>
        <v/>
      </c>
      <c r="F9" s="195"/>
      <c r="G9" s="195"/>
      <c r="H9" s="195"/>
      <c r="I9" s="195"/>
      <c r="J9" s="195"/>
      <c r="K9" s="195"/>
      <c r="L9" s="195"/>
      <c r="M9" s="195"/>
      <c r="N9" s="195"/>
      <c r="O9" s="69"/>
      <c r="P9" s="58"/>
      <c r="Q9" s="206" t="s">
        <v>6</v>
      </c>
      <c r="R9" s="207"/>
      <c r="S9" s="208"/>
      <c r="T9" s="195" t="str">
        <f>IFERROR(VLOOKUP(AG7,SUBSERIES[],2,FALSE),"")</f>
        <v/>
      </c>
      <c r="U9" s="195"/>
      <c r="V9" s="195"/>
      <c r="W9" s="195"/>
      <c r="X9" s="195"/>
      <c r="Y9" s="195"/>
      <c r="Z9" s="195"/>
      <c r="AA9" s="195"/>
      <c r="AB9" s="195"/>
      <c r="AC9" s="195"/>
    </row>
    <row r="10" spans="1:33" ht="41.25" customHeight="1" x14ac:dyDescent="0.3">
      <c r="A10" s="58"/>
      <c r="B10" s="203" t="s">
        <v>7</v>
      </c>
      <c r="C10" s="203"/>
      <c r="D10" s="203"/>
      <c r="E10" s="204" t="str">
        <f>IFERROR(IF(VLOOKUP(G14,INVENTARIO[],4,FALSE)="",VLOOKUP(G14,INVENTARIO[],3,FALSE),CONCATENATE(VLOOKUP(G14,INVENTARIO[],4,FALSE)," - ",(VLOOKUP(G14,INVENTARIO[],3,FALSE)))),"")</f>
        <v/>
      </c>
      <c r="F10" s="204"/>
      <c r="G10" s="204"/>
      <c r="H10" s="204"/>
      <c r="I10" s="204"/>
      <c r="J10" s="204"/>
      <c r="K10" s="204"/>
      <c r="L10" s="204"/>
      <c r="M10" s="204"/>
      <c r="N10" s="204"/>
      <c r="O10" s="70"/>
      <c r="P10" s="58"/>
      <c r="Q10" s="203" t="s">
        <v>7</v>
      </c>
      <c r="R10" s="203"/>
      <c r="S10" s="203"/>
      <c r="T10" s="204" t="str">
        <f>IFERROR(IF(VLOOKUP(V14,INVENTARIO[],4,FALSE)="",VLOOKUP(V14,INVENTARIO[],3,FALSE),CONCATENATE(VLOOKUP(V14,INVENTARIO[],4,FALSE)," - ",(VLOOKUP(V14,INVENTARIO[],3,FALSE)))),"")</f>
        <v/>
      </c>
      <c r="U10" s="204"/>
      <c r="V10" s="204"/>
      <c r="W10" s="204"/>
      <c r="X10" s="204"/>
      <c r="Y10" s="204"/>
      <c r="Z10" s="204"/>
      <c r="AA10" s="204"/>
      <c r="AB10" s="204"/>
      <c r="AC10" s="204"/>
    </row>
    <row r="11" spans="1:33" ht="20.25" customHeight="1" x14ac:dyDescent="0.3">
      <c r="A11" s="58"/>
      <c r="B11" s="192" t="s">
        <v>8</v>
      </c>
      <c r="C11" s="192"/>
      <c r="D11" s="192"/>
      <c r="E11" s="193" t="str">
        <f>IFERROR(MID(VLOOKUP(G14,INVENTARIO[],13,FALSE),1,SEARCH("-",VLOOKUP(G14,INVENTARIO[],13,FALSE),1)-1),"")</f>
        <v/>
      </c>
      <c r="F11" s="193"/>
      <c r="G11" s="71" t="s">
        <v>9</v>
      </c>
      <c r="H11" s="96" t="str">
        <f>IFERROR(MID(VLOOKUP(G14,INVENTARIO[],13,FALSE),SEARCH("-",VLOOKUP(G14,INVENTARIO[],13,FALSE),1)+1,LEN(VLOOKUP(G14,INVENTARIO[],13,FALSE))),"")</f>
        <v/>
      </c>
      <c r="I11" s="194" t="s">
        <v>10</v>
      </c>
      <c r="J11" s="194"/>
      <c r="K11" s="194"/>
      <c r="L11" s="194"/>
      <c r="M11" s="194"/>
      <c r="N11" s="194"/>
      <c r="O11" s="72"/>
      <c r="P11" s="58"/>
      <c r="Q11" s="192" t="s">
        <v>8</v>
      </c>
      <c r="R11" s="192"/>
      <c r="S11" s="192"/>
      <c r="T11" s="193" t="str">
        <f>IFERROR(MID(VLOOKUP(V14,INVENTARIO[],13,FALSE),1,SEARCH("-",VLOOKUP(V14,INVENTARIO[],13,FALSE),1)-1),"")</f>
        <v/>
      </c>
      <c r="U11" s="193"/>
      <c r="V11" s="71" t="s">
        <v>9</v>
      </c>
      <c r="W11" s="96" t="str">
        <f>IFERROR(MID(VLOOKUP(V14,INVENTARIO[],13,FALSE),SEARCH("-",VLOOKUP(V14,INVENTARIO[],13,FALSE),1)+1,LEN(VLOOKUP(V14,INVENTARIO[],13,FALSE))),"")</f>
        <v/>
      </c>
      <c r="X11" s="194" t="s">
        <v>10</v>
      </c>
      <c r="Y11" s="194"/>
      <c r="Z11" s="194"/>
      <c r="AA11" s="194"/>
      <c r="AB11" s="194"/>
      <c r="AC11" s="194"/>
    </row>
    <row r="12" spans="1:33" ht="12.75" customHeight="1" x14ac:dyDescent="0.3">
      <c r="A12" s="58"/>
      <c r="B12" s="190" t="s">
        <v>1088</v>
      </c>
      <c r="C12" s="190"/>
      <c r="D12" s="190"/>
      <c r="E12" s="191" t="str">
        <f>IFERROR(VLOOKUP(G14,INVENTARIO[],7,FALSE),"")</f>
        <v/>
      </c>
      <c r="F12" s="191"/>
      <c r="G12" s="191"/>
      <c r="H12" s="191"/>
      <c r="I12" s="190" t="s">
        <v>11</v>
      </c>
      <c r="J12" s="190"/>
      <c r="K12" s="190"/>
      <c r="L12" s="190" t="s">
        <v>12</v>
      </c>
      <c r="M12" s="190"/>
      <c r="N12" s="190"/>
      <c r="O12" s="72"/>
      <c r="P12" s="58"/>
      <c r="Q12" s="190" t="s">
        <v>1088</v>
      </c>
      <c r="R12" s="190"/>
      <c r="S12" s="190"/>
      <c r="T12" s="191" t="str">
        <f>IFERROR(VLOOKUP(V14,INVENTARIO[],7,FALSE),"")</f>
        <v/>
      </c>
      <c r="U12" s="191"/>
      <c r="V12" s="191"/>
      <c r="W12" s="191"/>
      <c r="X12" s="190" t="s">
        <v>11</v>
      </c>
      <c r="Y12" s="190"/>
      <c r="Z12" s="190"/>
      <c r="AA12" s="190" t="s">
        <v>12</v>
      </c>
      <c r="AB12" s="190"/>
      <c r="AC12" s="190"/>
    </row>
    <row r="13" spans="1:33" ht="15" customHeight="1" x14ac:dyDescent="0.3">
      <c r="A13" s="58"/>
      <c r="B13" s="190"/>
      <c r="C13" s="190"/>
      <c r="D13" s="190"/>
      <c r="E13" s="191"/>
      <c r="F13" s="191"/>
      <c r="G13" s="191"/>
      <c r="H13" s="191"/>
      <c r="I13" s="73" t="s">
        <v>13</v>
      </c>
      <c r="J13" s="73" t="s">
        <v>14</v>
      </c>
      <c r="K13" s="73" t="s">
        <v>15</v>
      </c>
      <c r="L13" s="73" t="s">
        <v>13</v>
      </c>
      <c r="M13" s="73" t="s">
        <v>14</v>
      </c>
      <c r="N13" s="73" t="s">
        <v>15</v>
      </c>
      <c r="O13" s="74"/>
      <c r="P13" s="58"/>
      <c r="Q13" s="190"/>
      <c r="R13" s="190"/>
      <c r="S13" s="190"/>
      <c r="T13" s="191"/>
      <c r="U13" s="191"/>
      <c r="V13" s="191"/>
      <c r="W13" s="191"/>
      <c r="X13" s="73" t="s">
        <v>13</v>
      </c>
      <c r="Y13" s="73" t="s">
        <v>14</v>
      </c>
      <c r="Z13" s="73" t="s">
        <v>15</v>
      </c>
      <c r="AA13" s="73" t="s">
        <v>13</v>
      </c>
      <c r="AB13" s="73" t="s">
        <v>14</v>
      </c>
      <c r="AC13" s="73" t="s">
        <v>15</v>
      </c>
    </row>
    <row r="14" spans="1:33" ht="20.25" customHeight="1" x14ac:dyDescent="0.3">
      <c r="A14" s="58"/>
      <c r="B14" s="186" t="s">
        <v>16</v>
      </c>
      <c r="C14" s="186"/>
      <c r="D14" s="186"/>
      <c r="E14" s="186"/>
      <c r="F14" s="186"/>
      <c r="G14" s="185"/>
      <c r="H14" s="185"/>
      <c r="I14" s="93" t="str">
        <f>IFERROR(VLOOKUP(G14,INVENTARIO[],5,FALSE),"")</f>
        <v/>
      </c>
      <c r="J14" s="94" t="str">
        <f>IFERROR(VLOOKUP(G14,INVENTARIO[],5,FALSE),"")</f>
        <v/>
      </c>
      <c r="K14" s="95" t="str">
        <f>IFERROR(VLOOKUP(G14,INVENTARIO[],5,FALSE),"")</f>
        <v/>
      </c>
      <c r="L14" s="93" t="str">
        <f>IFERROR(VLOOKUP(G14,INVENTARIO[],6,FALSE),"")</f>
        <v/>
      </c>
      <c r="M14" s="94" t="str">
        <f>IFERROR(VLOOKUP(G14,INVENTARIO[],6,FALSE),"")</f>
        <v/>
      </c>
      <c r="N14" s="95" t="str">
        <f>IFERROR(VLOOKUP(G14,INVENTARIO[],6,FALSE),"")</f>
        <v/>
      </c>
      <c r="O14" s="75"/>
      <c r="P14" s="58"/>
      <c r="Q14" s="186" t="s">
        <v>16</v>
      </c>
      <c r="R14" s="186"/>
      <c r="S14" s="186"/>
      <c r="T14" s="186"/>
      <c r="U14" s="186"/>
      <c r="V14" s="187" t="str">
        <f>IFERROR(IF(G14="","",G14+1),"")</f>
        <v/>
      </c>
      <c r="W14" s="187"/>
      <c r="X14" s="93" t="str">
        <f>IFERROR(VLOOKUP(V14,INVENTARIO[],5,FALSE),"")</f>
        <v/>
      </c>
      <c r="Y14" s="94" t="str">
        <f>IFERROR(VLOOKUP(V14,INVENTARIO[],5,FALSE),"")</f>
        <v/>
      </c>
      <c r="Z14" s="95" t="str">
        <f>IFERROR(VLOOKUP(V14,INVENTARIO[],5,FALSE),"")</f>
        <v/>
      </c>
      <c r="AA14" s="93" t="str">
        <f>IFERROR(VLOOKUP(V14,INVENTARIO[],6,FALSE),"")</f>
        <v/>
      </c>
      <c r="AB14" s="94" t="str">
        <f>IFERROR(VLOOKUP(V14,INVENTARIO[],6,FALSE),"")</f>
        <v/>
      </c>
      <c r="AC14" s="95" t="str">
        <f>IFERROR(VLOOKUP(V14,INVENTARIO[],6,FALSE),"")</f>
        <v/>
      </c>
    </row>
    <row r="15" spans="1:33" ht="20.25" customHeight="1" x14ac:dyDescent="0.3">
      <c r="A15" s="58"/>
      <c r="B15" s="186"/>
      <c r="C15" s="186"/>
      <c r="D15" s="186"/>
      <c r="E15" s="186"/>
      <c r="F15" s="186"/>
      <c r="G15" s="185"/>
      <c r="H15" s="185"/>
      <c r="I15" s="188" t="s">
        <v>17</v>
      </c>
      <c r="J15" s="188"/>
      <c r="K15" s="188"/>
      <c r="L15" s="188"/>
      <c r="M15" s="189" t="str">
        <f>IFERROR(MID(VLOOKUP(G14,INVENTARIO[],9,FALSE),1,5),"")</f>
        <v/>
      </c>
      <c r="N15" s="189"/>
      <c r="O15" s="76"/>
      <c r="P15" s="58"/>
      <c r="Q15" s="186"/>
      <c r="R15" s="186"/>
      <c r="S15" s="186"/>
      <c r="T15" s="186"/>
      <c r="U15" s="186"/>
      <c r="V15" s="187"/>
      <c r="W15" s="187"/>
      <c r="X15" s="188" t="s">
        <v>17</v>
      </c>
      <c r="Y15" s="188"/>
      <c r="Z15" s="188"/>
      <c r="AA15" s="188"/>
      <c r="AB15" s="189" t="str">
        <f>IFERROR(MID(VLOOKUP(V14,INVENTARIO[],9,FALSE),1,5),"")</f>
        <v/>
      </c>
      <c r="AC15" s="189"/>
    </row>
    <row r="16" spans="1:33" ht="12" customHeight="1" x14ac:dyDescent="0.3">
      <c r="A16" s="58"/>
      <c r="B16" s="183" t="s">
        <v>19</v>
      </c>
      <c r="C16" s="183"/>
      <c r="D16" s="183"/>
      <c r="E16" s="183"/>
      <c r="F16" s="183"/>
      <c r="G16" s="77"/>
      <c r="H16" s="78"/>
      <c r="I16" s="79"/>
      <c r="J16" s="79"/>
      <c r="K16" s="184"/>
      <c r="L16" s="184"/>
      <c r="M16" s="184"/>
      <c r="N16" s="184"/>
      <c r="O16" s="76"/>
      <c r="P16" s="58"/>
      <c r="Q16" s="183" t="s">
        <v>19</v>
      </c>
      <c r="R16" s="183"/>
      <c r="S16" s="183"/>
      <c r="T16" s="183"/>
      <c r="U16" s="183"/>
      <c r="V16" s="77"/>
      <c r="W16" s="78"/>
      <c r="X16" s="79"/>
      <c r="Y16" s="79"/>
      <c r="Z16" s="184"/>
      <c r="AA16" s="184"/>
      <c r="AB16" s="184"/>
      <c r="AC16" s="184"/>
    </row>
    <row r="17" spans="1:33" s="56" customFormat="1" ht="12" customHeight="1" x14ac:dyDescent="0.3">
      <c r="A17" s="55"/>
      <c r="B17" s="80"/>
      <c r="C17" s="80"/>
      <c r="D17" s="80"/>
      <c r="E17" s="80"/>
      <c r="F17" s="80"/>
      <c r="G17" s="81"/>
      <c r="H17" s="82"/>
      <c r="I17" s="83"/>
      <c r="J17" s="83"/>
      <c r="K17" s="84"/>
      <c r="L17" s="84"/>
      <c r="M17" s="84"/>
      <c r="N17" s="84"/>
      <c r="O17" s="85"/>
      <c r="P17" s="55"/>
      <c r="Q17" s="80"/>
      <c r="R17" s="80"/>
      <c r="S17" s="80"/>
      <c r="T17" s="80"/>
      <c r="U17" s="80"/>
      <c r="V17" s="81"/>
      <c r="W17" s="82"/>
      <c r="X17" s="83"/>
      <c r="Y17" s="83"/>
      <c r="Z17" s="84"/>
      <c r="AA17" s="84"/>
      <c r="AB17" s="84"/>
      <c r="AC17" s="84"/>
      <c r="AD17" s="57"/>
    </row>
    <row r="18" spans="1:33" ht="10.9" customHeight="1" x14ac:dyDescent="0.3">
      <c r="A18" s="58"/>
      <c r="B18" s="211"/>
      <c r="C18" s="211"/>
      <c r="D18" s="211"/>
      <c r="E18" s="211"/>
      <c r="F18" s="210" t="s">
        <v>1089</v>
      </c>
      <c r="G18" s="210"/>
      <c r="H18" s="210"/>
      <c r="I18" s="210"/>
      <c r="J18" s="210"/>
      <c r="K18" s="209" t="str">
        <f>$K$2</f>
        <v>Código: GD-FM-035</v>
      </c>
      <c r="L18" s="209"/>
      <c r="M18" s="209"/>
      <c r="N18" s="209"/>
      <c r="O18" s="59"/>
      <c r="P18" s="58"/>
      <c r="Q18" s="224"/>
      <c r="R18" s="225"/>
      <c r="S18" s="225"/>
      <c r="T18" s="226"/>
      <c r="U18" s="210" t="s">
        <v>1089</v>
      </c>
      <c r="V18" s="210"/>
      <c r="W18" s="210"/>
      <c r="X18" s="210"/>
      <c r="Y18" s="210"/>
      <c r="Z18" s="209" t="str">
        <f>$K$2</f>
        <v>Código: GD-FM-035</v>
      </c>
      <c r="AA18" s="209"/>
      <c r="AB18" s="209"/>
      <c r="AC18" s="209"/>
    </row>
    <row r="19" spans="1:33" ht="10.9" customHeight="1" x14ac:dyDescent="0.3">
      <c r="A19" s="58"/>
      <c r="B19" s="211"/>
      <c r="C19" s="211"/>
      <c r="D19" s="211"/>
      <c r="E19" s="211"/>
      <c r="F19" s="210"/>
      <c r="G19" s="210"/>
      <c r="H19" s="210"/>
      <c r="I19" s="210"/>
      <c r="J19" s="210"/>
      <c r="K19" s="209" t="str">
        <f>$K$3</f>
        <v>Versión: 04</v>
      </c>
      <c r="L19" s="209"/>
      <c r="M19" s="209"/>
      <c r="N19" s="209"/>
      <c r="O19" s="59"/>
      <c r="P19" s="58"/>
      <c r="Q19" s="227"/>
      <c r="R19" s="228"/>
      <c r="S19" s="228"/>
      <c r="T19" s="229"/>
      <c r="U19" s="210"/>
      <c r="V19" s="210"/>
      <c r="W19" s="210"/>
      <c r="X19" s="210"/>
      <c r="Y19" s="210"/>
      <c r="Z19" s="209" t="str">
        <f>$K$3</f>
        <v>Versión: 04</v>
      </c>
      <c r="AA19" s="209"/>
      <c r="AB19" s="209"/>
      <c r="AC19" s="209"/>
    </row>
    <row r="20" spans="1:33" ht="10.9" customHeight="1" x14ac:dyDescent="0.3">
      <c r="A20" s="58"/>
      <c r="B20" s="211"/>
      <c r="C20" s="211"/>
      <c r="D20" s="211"/>
      <c r="E20" s="211"/>
      <c r="F20" s="210"/>
      <c r="G20" s="210"/>
      <c r="H20" s="210"/>
      <c r="I20" s="210"/>
      <c r="J20" s="210"/>
      <c r="K20" s="209" t="str">
        <f>$K$4</f>
        <v>Vigente: 15/04/21</v>
      </c>
      <c r="L20" s="209"/>
      <c r="M20" s="209"/>
      <c r="N20" s="209"/>
      <c r="O20" s="59"/>
      <c r="P20" s="58"/>
      <c r="Q20" s="230"/>
      <c r="R20" s="231"/>
      <c r="S20" s="231"/>
      <c r="T20" s="232"/>
      <c r="U20" s="210"/>
      <c r="V20" s="210"/>
      <c r="W20" s="210"/>
      <c r="X20" s="210"/>
      <c r="Y20" s="210"/>
      <c r="Z20" s="209" t="str">
        <f>$K$4</f>
        <v>Vigente: 15/04/21</v>
      </c>
      <c r="AA20" s="209"/>
      <c r="AB20" s="209"/>
      <c r="AC20" s="209"/>
    </row>
    <row r="21" spans="1:33" ht="17.25" customHeight="1" x14ac:dyDescent="0.3">
      <c r="A21" s="58"/>
      <c r="B21" s="61" t="s">
        <v>0</v>
      </c>
      <c r="C21" s="212" t="str">
        <f>IFERROR(MID(VLOOKUP(G30,INVENTARIO[],2,FALSE),1,SEARCH("-",VLOOKUP(G30,INVENTARIO[],2,FALSE),1)-1),"")</f>
        <v/>
      </c>
      <c r="D21" s="212"/>
      <c r="E21" s="213"/>
      <c r="F21" s="222">
        <f>_xlfn.NUMBERVALUE(C21)</f>
        <v>0</v>
      </c>
      <c r="G21" s="222"/>
      <c r="H21" s="222"/>
      <c r="I21" s="222"/>
      <c r="J21" s="222"/>
      <c r="K21" s="222"/>
      <c r="L21" s="222"/>
      <c r="M21" s="222"/>
      <c r="N21" s="223"/>
      <c r="O21" s="62"/>
      <c r="P21" s="58"/>
      <c r="Q21" s="61" t="s">
        <v>0</v>
      </c>
      <c r="R21" s="212" t="str">
        <f>IFERROR(MID(VLOOKUP(V30,INVENTARIO[],2,FALSE),1,SEARCH("-",VLOOKUP(V30,INVENTARIO[],2,FALSE),1)-1),"")</f>
        <v/>
      </c>
      <c r="S21" s="212"/>
      <c r="T21" s="213"/>
      <c r="U21" s="222">
        <f>_xlfn.NUMBERVALUE(R21)</f>
        <v>0</v>
      </c>
      <c r="V21" s="222"/>
      <c r="W21" s="222"/>
      <c r="X21" s="222"/>
      <c r="Y21" s="222"/>
      <c r="Z21" s="222"/>
      <c r="AA21" s="222"/>
      <c r="AB21" s="222"/>
      <c r="AC21" s="223"/>
    </row>
    <row r="22" spans="1:33" ht="40.5" customHeight="1" x14ac:dyDescent="0.3">
      <c r="A22" s="58"/>
      <c r="B22" s="214" t="str">
        <f>IFERROR(VLOOKUP(F21,GRUPOS[],2,FALSE),"")</f>
        <v/>
      </c>
      <c r="C22" s="214"/>
      <c r="D22" s="214"/>
      <c r="E22" s="214"/>
      <c r="F22" s="214"/>
      <c r="G22" s="214"/>
      <c r="H22" s="214"/>
      <c r="I22" s="214"/>
      <c r="J22" s="214"/>
      <c r="K22" s="214"/>
      <c r="L22" s="214"/>
      <c r="M22" s="214"/>
      <c r="N22" s="214"/>
      <c r="O22" s="63"/>
      <c r="P22" s="58"/>
      <c r="Q22" s="214" t="str">
        <f>IFERROR(VLOOKUP(U21,GRUPOS[],2,FALSE),"")</f>
        <v/>
      </c>
      <c r="R22" s="214"/>
      <c r="S22" s="214"/>
      <c r="T22" s="214"/>
      <c r="U22" s="214"/>
      <c r="V22" s="214"/>
      <c r="W22" s="214"/>
      <c r="X22" s="214"/>
      <c r="Y22" s="214"/>
      <c r="Z22" s="214"/>
      <c r="AA22" s="214"/>
      <c r="AB22" s="214"/>
      <c r="AC22" s="214"/>
    </row>
    <row r="23" spans="1:33" x14ac:dyDescent="0.3">
      <c r="A23" s="58"/>
      <c r="B23" s="64" t="s">
        <v>1</v>
      </c>
      <c r="C23" s="196" t="str">
        <f>IFERROR(MID(VLOOKUP(G30,INVENTARIO[],2,FALSE),SEARCH("-",VLOOKUP(G30,INVENTARIO[],2,FALSE),1)+1,2),"")</f>
        <v/>
      </c>
      <c r="D23" s="196"/>
      <c r="E23" s="197" t="s">
        <v>2</v>
      </c>
      <c r="F23" s="197"/>
      <c r="G23" s="198" t="str">
        <f>IFERROR(MID(VLOOKUP(G30,INVENTARIO[],2,FALSE),SEARCH(",",VLOOKUP(G30,INVENTARIO[],2,FALSE),1)+1,LEN(VLOOKUP(G30,INVENTARIO[],2,FALSE))),"")</f>
        <v/>
      </c>
      <c r="H23" s="199"/>
      <c r="I23" s="200" t="s">
        <v>3</v>
      </c>
      <c r="J23" s="200"/>
      <c r="K23" s="65" t="str">
        <f>IFERROR(IF(VLOOKUP(G30,INVENTARIO[],19,FALSE)="P. Clasificada","X",""),"")</f>
        <v/>
      </c>
      <c r="L23" s="200" t="s">
        <v>4</v>
      </c>
      <c r="M23" s="200"/>
      <c r="N23" s="65" t="str">
        <f>IFERROR(IF(VLOOKUP(G30,INVENTARIO[],19,FALSE)="P. Reservada","X",""),"")</f>
        <v/>
      </c>
      <c r="O23" s="66"/>
      <c r="P23" s="58"/>
      <c r="Q23" s="64" t="s">
        <v>1</v>
      </c>
      <c r="R23" s="196" t="str">
        <f>IFERROR(MID(VLOOKUP(V30,INVENTARIO[],2,FALSE),SEARCH("-",VLOOKUP(V30,INVENTARIO[],2,FALSE),1)+1,2),"")</f>
        <v/>
      </c>
      <c r="S23" s="196"/>
      <c r="T23" s="197" t="s">
        <v>2</v>
      </c>
      <c r="U23" s="197"/>
      <c r="V23" s="198" t="str">
        <f>IFERROR(MID(VLOOKUP(V30,INVENTARIO[],2,FALSE),SEARCH(",",VLOOKUP(V30,INVENTARIO[],2,FALSE),1)+1,LEN(VLOOKUP(V30,INVENTARIO[],2,FALSE))),"")</f>
        <v/>
      </c>
      <c r="W23" s="199"/>
      <c r="X23" s="200" t="s">
        <v>3</v>
      </c>
      <c r="Y23" s="200"/>
      <c r="Z23" s="65" t="str">
        <f>IFERROR(IF(VLOOKUP(V30,INVENTARIO[],19,FALSE)="P. Clasificada","X",""),"")</f>
        <v/>
      </c>
      <c r="AA23" s="200" t="s">
        <v>4</v>
      </c>
      <c r="AB23" s="200"/>
      <c r="AC23" s="65" t="str">
        <f>IFERROR(IF(VLOOKUP(V30,INVENTARIO[],19,FALSE)="P. Reservada","X",""),"")</f>
        <v/>
      </c>
      <c r="AF23" s="42" t="str">
        <f>CONCATENATE(C23,G23)</f>
        <v/>
      </c>
      <c r="AG23" s="42" t="str">
        <f>CONCATENATE(R23,V23)</f>
        <v/>
      </c>
    </row>
    <row r="24" spans="1:33" ht="41.25" customHeight="1" x14ac:dyDescent="0.3">
      <c r="A24" s="58"/>
      <c r="B24" s="203" t="s">
        <v>5</v>
      </c>
      <c r="C24" s="203"/>
      <c r="D24" s="203"/>
      <c r="E24" s="195" t="str">
        <f>IFERROR(VLOOKUP(C23,SERIES[],2,FALSE),"")</f>
        <v/>
      </c>
      <c r="F24" s="195"/>
      <c r="G24" s="195"/>
      <c r="H24" s="195"/>
      <c r="I24" s="195"/>
      <c r="J24" s="195"/>
      <c r="K24" s="195"/>
      <c r="L24" s="195"/>
      <c r="M24" s="195"/>
      <c r="N24" s="195"/>
      <c r="O24" s="67"/>
      <c r="P24" s="58"/>
      <c r="Q24" s="203" t="s">
        <v>5</v>
      </c>
      <c r="R24" s="203"/>
      <c r="S24" s="203"/>
      <c r="T24" s="195" t="str">
        <f>IFERROR(VLOOKUP(R23,SERIES[],2,FALSE),"")</f>
        <v/>
      </c>
      <c r="U24" s="195"/>
      <c r="V24" s="195"/>
      <c r="W24" s="195"/>
      <c r="X24" s="195"/>
      <c r="Y24" s="195"/>
      <c r="Z24" s="195"/>
      <c r="AA24" s="195"/>
      <c r="AB24" s="195"/>
      <c r="AC24" s="195"/>
    </row>
    <row r="25" spans="1:33" ht="41.25" customHeight="1" x14ac:dyDescent="0.3">
      <c r="A25" s="58"/>
      <c r="B25" s="68" t="s">
        <v>6</v>
      </c>
      <c r="C25" s="68"/>
      <c r="D25" s="68"/>
      <c r="E25" s="195" t="str">
        <f>IFERROR(VLOOKUP(AF23,SUBSERIES[],2,FALSE),"")</f>
        <v/>
      </c>
      <c r="F25" s="195"/>
      <c r="G25" s="195"/>
      <c r="H25" s="195"/>
      <c r="I25" s="195"/>
      <c r="J25" s="195"/>
      <c r="K25" s="195"/>
      <c r="L25" s="195"/>
      <c r="M25" s="195"/>
      <c r="N25" s="195"/>
      <c r="O25" s="69"/>
      <c r="P25" s="58"/>
      <c r="Q25" s="68" t="s">
        <v>6</v>
      </c>
      <c r="R25" s="68"/>
      <c r="S25" s="68"/>
      <c r="T25" s="195" t="str">
        <f>IFERROR(VLOOKUP(AG23,SUBSERIES[],2,FALSE),"")</f>
        <v/>
      </c>
      <c r="U25" s="195"/>
      <c r="V25" s="195"/>
      <c r="W25" s="195"/>
      <c r="X25" s="195"/>
      <c r="Y25" s="195"/>
      <c r="Z25" s="195"/>
      <c r="AA25" s="195"/>
      <c r="AB25" s="195"/>
      <c r="AC25" s="195"/>
    </row>
    <row r="26" spans="1:33" ht="41.25" customHeight="1" x14ac:dyDescent="0.3">
      <c r="A26" s="58"/>
      <c r="B26" s="203" t="s">
        <v>7</v>
      </c>
      <c r="C26" s="203"/>
      <c r="D26" s="203"/>
      <c r="E26" s="204" t="str">
        <f>IFERROR(IF(VLOOKUP(G30,INVENTARIO[],4,FALSE)="",VLOOKUP(G30,INVENTARIO[],3,FALSE),CONCATENATE(VLOOKUP(G30,INVENTARIO[],4,FALSE)," - ",(VLOOKUP(G30,INVENTARIO[],3,FALSE)))),"")</f>
        <v/>
      </c>
      <c r="F26" s="204"/>
      <c r="G26" s="204"/>
      <c r="H26" s="204"/>
      <c r="I26" s="204"/>
      <c r="J26" s="204"/>
      <c r="K26" s="204"/>
      <c r="L26" s="204"/>
      <c r="M26" s="204"/>
      <c r="N26" s="204"/>
      <c r="O26" s="70"/>
      <c r="P26" s="58"/>
      <c r="Q26" s="203" t="s">
        <v>7</v>
      </c>
      <c r="R26" s="203"/>
      <c r="S26" s="203"/>
      <c r="T26" s="204" t="str">
        <f>IFERROR(IF(VLOOKUP(V30,INVENTARIO[],4,FALSE)="",VLOOKUP(V30,INVENTARIO[],3,FALSE),CONCATENATE(VLOOKUP(V30,INVENTARIO[],4,FALSE)," - ",(VLOOKUP(V30,INVENTARIO[],3,FALSE)))),"")</f>
        <v/>
      </c>
      <c r="U26" s="204"/>
      <c r="V26" s="204"/>
      <c r="W26" s="204"/>
      <c r="X26" s="204"/>
      <c r="Y26" s="204"/>
      <c r="Z26" s="204"/>
      <c r="AA26" s="204"/>
      <c r="AB26" s="204"/>
      <c r="AC26" s="204"/>
    </row>
    <row r="27" spans="1:33" ht="20.25" customHeight="1" x14ac:dyDescent="0.3">
      <c r="A27" s="58"/>
      <c r="B27" s="192" t="s">
        <v>8</v>
      </c>
      <c r="C27" s="192"/>
      <c r="D27" s="192"/>
      <c r="E27" s="193" t="str">
        <f>IFERROR(MID(VLOOKUP(G30,INVENTARIO[],13,FALSE),1,SEARCH("-",VLOOKUP(G30,INVENTARIO[],13,FALSE),1)-1),"")</f>
        <v/>
      </c>
      <c r="F27" s="193"/>
      <c r="G27" s="71" t="s">
        <v>9</v>
      </c>
      <c r="H27" s="96" t="str">
        <f>IFERROR(MID(VLOOKUP(G30,INVENTARIO[],13,FALSE),SEARCH("-",VLOOKUP(G30,INVENTARIO[],13,FALSE),1)+1,LEN(VLOOKUP(G30,INVENTARIO[],13,FALSE))),"")</f>
        <v/>
      </c>
      <c r="I27" s="194" t="s">
        <v>10</v>
      </c>
      <c r="J27" s="194"/>
      <c r="K27" s="194"/>
      <c r="L27" s="194"/>
      <c r="M27" s="194"/>
      <c r="N27" s="194"/>
      <c r="O27" s="72"/>
      <c r="P27" s="58"/>
      <c r="Q27" s="192" t="s">
        <v>8</v>
      </c>
      <c r="R27" s="192"/>
      <c r="S27" s="192"/>
      <c r="T27" s="193" t="str">
        <f>IFERROR(MID(VLOOKUP(V30,INVENTARIO[],13,FALSE),1,SEARCH("-",VLOOKUP(V30,INVENTARIO[],13,FALSE),1)-1),"")</f>
        <v/>
      </c>
      <c r="U27" s="193"/>
      <c r="V27" s="71" t="s">
        <v>9</v>
      </c>
      <c r="W27" s="96" t="str">
        <f>IFERROR(MID(VLOOKUP(V30,INVENTARIO[],13,FALSE),SEARCH("-",VLOOKUP(V30,INVENTARIO[],13,FALSE),1)+1,LEN(VLOOKUP(V30,INVENTARIO[],13,FALSE))),"")</f>
        <v/>
      </c>
      <c r="X27" s="194" t="s">
        <v>10</v>
      </c>
      <c r="Y27" s="194"/>
      <c r="Z27" s="194"/>
      <c r="AA27" s="194"/>
      <c r="AB27" s="194"/>
      <c r="AC27" s="194"/>
    </row>
    <row r="28" spans="1:33" ht="12.75" customHeight="1" x14ac:dyDescent="0.3">
      <c r="A28" s="58"/>
      <c r="B28" s="190" t="s">
        <v>1088</v>
      </c>
      <c r="C28" s="190"/>
      <c r="D28" s="190"/>
      <c r="E28" s="191" t="str">
        <f>IFERROR(VLOOKUP(G30,INVENTARIO[],7,FALSE),"")</f>
        <v/>
      </c>
      <c r="F28" s="191"/>
      <c r="G28" s="191"/>
      <c r="H28" s="191"/>
      <c r="I28" s="190" t="s">
        <v>11</v>
      </c>
      <c r="J28" s="190"/>
      <c r="K28" s="190"/>
      <c r="L28" s="190" t="s">
        <v>12</v>
      </c>
      <c r="M28" s="190"/>
      <c r="N28" s="190"/>
      <c r="O28" s="72"/>
      <c r="P28" s="58"/>
      <c r="Q28" s="190" t="s">
        <v>1088</v>
      </c>
      <c r="R28" s="190"/>
      <c r="S28" s="190"/>
      <c r="T28" s="191" t="str">
        <f>IFERROR(VLOOKUP(V30,INVENTARIO[],7,FALSE),"")</f>
        <v/>
      </c>
      <c r="U28" s="191"/>
      <c r="V28" s="191"/>
      <c r="W28" s="191"/>
      <c r="X28" s="190" t="s">
        <v>11</v>
      </c>
      <c r="Y28" s="190"/>
      <c r="Z28" s="190"/>
      <c r="AA28" s="190" t="s">
        <v>12</v>
      </c>
      <c r="AB28" s="190"/>
      <c r="AC28" s="190"/>
    </row>
    <row r="29" spans="1:33" ht="15" customHeight="1" x14ac:dyDescent="0.3">
      <c r="A29" s="58"/>
      <c r="B29" s="190"/>
      <c r="C29" s="190"/>
      <c r="D29" s="190"/>
      <c r="E29" s="191"/>
      <c r="F29" s="191"/>
      <c r="G29" s="191"/>
      <c r="H29" s="191"/>
      <c r="I29" s="73" t="s">
        <v>13</v>
      </c>
      <c r="J29" s="73" t="s">
        <v>14</v>
      </c>
      <c r="K29" s="73" t="s">
        <v>15</v>
      </c>
      <c r="L29" s="73" t="s">
        <v>13</v>
      </c>
      <c r="M29" s="73" t="s">
        <v>14</v>
      </c>
      <c r="N29" s="73" t="s">
        <v>15</v>
      </c>
      <c r="O29" s="74"/>
      <c r="P29" s="58"/>
      <c r="Q29" s="190"/>
      <c r="R29" s="190"/>
      <c r="S29" s="190"/>
      <c r="T29" s="191"/>
      <c r="U29" s="191"/>
      <c r="V29" s="191"/>
      <c r="W29" s="191"/>
      <c r="X29" s="73" t="s">
        <v>13</v>
      </c>
      <c r="Y29" s="73" t="s">
        <v>14</v>
      </c>
      <c r="Z29" s="73" t="s">
        <v>15</v>
      </c>
      <c r="AA29" s="73" t="s">
        <v>13</v>
      </c>
      <c r="AB29" s="73" t="s">
        <v>14</v>
      </c>
      <c r="AC29" s="73" t="s">
        <v>15</v>
      </c>
    </row>
    <row r="30" spans="1:33" ht="20.25" customHeight="1" x14ac:dyDescent="0.3">
      <c r="A30" s="58"/>
      <c r="B30" s="186" t="s">
        <v>16</v>
      </c>
      <c r="C30" s="186"/>
      <c r="D30" s="186"/>
      <c r="E30" s="186"/>
      <c r="F30" s="186"/>
      <c r="G30" s="187" t="str">
        <f>IFERROR(IF(V14="","",V14+1),"")</f>
        <v/>
      </c>
      <c r="H30" s="187"/>
      <c r="I30" s="93" t="str">
        <f>IFERROR(VLOOKUP(G30,INVENTARIO[],5,FALSE),"")</f>
        <v/>
      </c>
      <c r="J30" s="94" t="str">
        <f>IFERROR(VLOOKUP(G30,INVENTARIO[],5,FALSE),"")</f>
        <v/>
      </c>
      <c r="K30" s="95" t="str">
        <f>IFERROR(VLOOKUP(G30,INVENTARIO[],5,FALSE),"")</f>
        <v/>
      </c>
      <c r="L30" s="93" t="str">
        <f>IFERROR(VLOOKUP(G30,INVENTARIO[],6,FALSE),"")</f>
        <v/>
      </c>
      <c r="M30" s="94" t="str">
        <f>IFERROR(VLOOKUP(G30,INVENTARIO[],6,FALSE),"")</f>
        <v/>
      </c>
      <c r="N30" s="95" t="str">
        <f>IFERROR(VLOOKUP(G30,INVENTARIO[],6,FALSE),"")</f>
        <v/>
      </c>
      <c r="O30" s="75"/>
      <c r="P30" s="58"/>
      <c r="Q30" s="186" t="s">
        <v>16</v>
      </c>
      <c r="R30" s="186"/>
      <c r="S30" s="186"/>
      <c r="T30" s="186"/>
      <c r="U30" s="186"/>
      <c r="V30" s="187" t="str">
        <f>IFERROR(IF(G30="","",G30+1),"")</f>
        <v/>
      </c>
      <c r="W30" s="187"/>
      <c r="X30" s="93" t="str">
        <f>IFERROR(VLOOKUP(V30,INVENTARIO[],5,FALSE),"")</f>
        <v/>
      </c>
      <c r="Y30" s="94" t="str">
        <f>IFERROR(VLOOKUP(V30,INVENTARIO[],5,FALSE),"")</f>
        <v/>
      </c>
      <c r="Z30" s="95" t="str">
        <f>IFERROR(VLOOKUP(V30,INVENTARIO[],5,FALSE),"")</f>
        <v/>
      </c>
      <c r="AA30" s="93" t="str">
        <f>IFERROR(VLOOKUP(V30,INVENTARIO[],6,FALSE),"")</f>
        <v/>
      </c>
      <c r="AB30" s="94" t="str">
        <f>IFERROR(VLOOKUP(V30,INVENTARIO[],6,FALSE),"")</f>
        <v/>
      </c>
      <c r="AC30" s="95" t="str">
        <f>IFERROR(VLOOKUP(V30,INVENTARIO[],6,FALSE),"")</f>
        <v/>
      </c>
    </row>
    <row r="31" spans="1:33" ht="20.25" customHeight="1" x14ac:dyDescent="0.3">
      <c r="A31" s="58"/>
      <c r="B31" s="186"/>
      <c r="C31" s="186"/>
      <c r="D31" s="186"/>
      <c r="E31" s="186"/>
      <c r="F31" s="186"/>
      <c r="G31" s="187"/>
      <c r="H31" s="187"/>
      <c r="I31" s="188" t="s">
        <v>17</v>
      </c>
      <c r="J31" s="188"/>
      <c r="K31" s="188"/>
      <c r="L31" s="188"/>
      <c r="M31" s="189" t="str">
        <f>IFERROR(MID(VLOOKUP(G30,INVENTARIO[],9,FALSE),1,5),"")</f>
        <v/>
      </c>
      <c r="N31" s="189"/>
      <c r="O31" s="76"/>
      <c r="P31" s="58"/>
      <c r="Q31" s="186"/>
      <c r="R31" s="186"/>
      <c r="S31" s="186"/>
      <c r="T31" s="186"/>
      <c r="U31" s="186"/>
      <c r="V31" s="187"/>
      <c r="W31" s="187"/>
      <c r="X31" s="188" t="s">
        <v>17</v>
      </c>
      <c r="Y31" s="188"/>
      <c r="Z31" s="188"/>
      <c r="AA31" s="188"/>
      <c r="AB31" s="189" t="str">
        <f>IFERROR(MID(VLOOKUP(V30,INVENTARIO[],9,FALSE),1,5),"")</f>
        <v/>
      </c>
      <c r="AC31" s="189"/>
    </row>
    <row r="32" spans="1:33" ht="12" customHeight="1" x14ac:dyDescent="0.3">
      <c r="A32" s="58"/>
      <c r="B32" s="183" t="s">
        <v>19</v>
      </c>
      <c r="C32" s="183"/>
      <c r="D32" s="183"/>
      <c r="E32" s="183"/>
      <c r="F32" s="183"/>
      <c r="G32" s="77"/>
      <c r="H32" s="78"/>
      <c r="I32" s="79"/>
      <c r="J32" s="79"/>
      <c r="K32" s="184"/>
      <c r="L32" s="184"/>
      <c r="M32" s="184"/>
      <c r="N32" s="184"/>
      <c r="O32" s="76"/>
      <c r="P32" s="58"/>
      <c r="Q32" s="183" t="s">
        <v>19</v>
      </c>
      <c r="R32" s="183"/>
      <c r="S32" s="183"/>
      <c r="T32" s="183"/>
      <c r="U32" s="183"/>
      <c r="V32" s="77"/>
      <c r="W32" s="78"/>
      <c r="X32" s="79"/>
      <c r="Y32" s="79"/>
      <c r="Z32" s="184"/>
      <c r="AA32" s="184"/>
      <c r="AB32" s="184"/>
      <c r="AC32" s="184"/>
    </row>
    <row r="33" spans="1:33" s="56" customFormat="1" ht="12" customHeight="1" x14ac:dyDescent="0.3">
      <c r="A33" s="55"/>
      <c r="B33" s="80"/>
      <c r="C33" s="80"/>
      <c r="D33" s="80"/>
      <c r="E33" s="80"/>
      <c r="F33" s="80"/>
      <c r="G33" s="81"/>
      <c r="H33" s="82"/>
      <c r="I33" s="83"/>
      <c r="J33" s="83"/>
      <c r="K33" s="84"/>
      <c r="L33" s="84"/>
      <c r="M33" s="84"/>
      <c r="N33" s="84"/>
      <c r="O33" s="85"/>
      <c r="P33" s="55"/>
      <c r="Q33" s="80"/>
      <c r="R33" s="80"/>
      <c r="S33" s="80"/>
      <c r="T33" s="80"/>
      <c r="U33" s="80"/>
      <c r="V33" s="81"/>
      <c r="W33" s="82"/>
      <c r="X33" s="83"/>
      <c r="Y33" s="83"/>
      <c r="Z33" s="84"/>
      <c r="AA33" s="84"/>
      <c r="AB33" s="84"/>
      <c r="AC33" s="84"/>
      <c r="AD33" s="57"/>
    </row>
    <row r="34" spans="1:33" ht="10.9" customHeight="1" x14ac:dyDescent="0.3">
      <c r="A34" s="58"/>
      <c r="B34" s="211"/>
      <c r="C34" s="211"/>
      <c r="D34" s="211"/>
      <c r="E34" s="211"/>
      <c r="F34" s="210" t="s">
        <v>1089</v>
      </c>
      <c r="G34" s="210"/>
      <c r="H34" s="210"/>
      <c r="I34" s="210"/>
      <c r="J34" s="210"/>
      <c r="K34" s="209" t="str">
        <f>$K$2</f>
        <v>Código: GD-FM-035</v>
      </c>
      <c r="L34" s="209"/>
      <c r="M34" s="209"/>
      <c r="N34" s="209"/>
      <c r="O34" s="59"/>
      <c r="P34" s="58"/>
      <c r="Q34" s="224"/>
      <c r="R34" s="225"/>
      <c r="S34" s="225"/>
      <c r="T34" s="226"/>
      <c r="U34" s="210" t="s">
        <v>1089</v>
      </c>
      <c r="V34" s="210"/>
      <c r="W34" s="210"/>
      <c r="X34" s="210"/>
      <c r="Y34" s="210"/>
      <c r="Z34" s="209" t="str">
        <f>$K$2</f>
        <v>Código: GD-FM-035</v>
      </c>
      <c r="AA34" s="209"/>
      <c r="AB34" s="209"/>
      <c r="AC34" s="209"/>
    </row>
    <row r="35" spans="1:33" ht="10.9" customHeight="1" x14ac:dyDescent="0.3">
      <c r="A35" s="58"/>
      <c r="B35" s="211"/>
      <c r="C35" s="211"/>
      <c r="D35" s="211"/>
      <c r="E35" s="211"/>
      <c r="F35" s="210"/>
      <c r="G35" s="210"/>
      <c r="H35" s="210"/>
      <c r="I35" s="210"/>
      <c r="J35" s="210"/>
      <c r="K35" s="209" t="str">
        <f>$K$3</f>
        <v>Versión: 04</v>
      </c>
      <c r="L35" s="209"/>
      <c r="M35" s="209"/>
      <c r="N35" s="209"/>
      <c r="O35" s="59"/>
      <c r="P35" s="58"/>
      <c r="Q35" s="227"/>
      <c r="R35" s="228"/>
      <c r="S35" s="228"/>
      <c r="T35" s="229"/>
      <c r="U35" s="210"/>
      <c r="V35" s="210"/>
      <c r="W35" s="210"/>
      <c r="X35" s="210"/>
      <c r="Y35" s="210"/>
      <c r="Z35" s="209" t="str">
        <f>$K$3</f>
        <v>Versión: 04</v>
      </c>
      <c r="AA35" s="209"/>
      <c r="AB35" s="209"/>
      <c r="AC35" s="209"/>
    </row>
    <row r="36" spans="1:33" ht="10.9" customHeight="1" x14ac:dyDescent="0.3">
      <c r="A36" s="58"/>
      <c r="B36" s="211"/>
      <c r="C36" s="211"/>
      <c r="D36" s="211"/>
      <c r="E36" s="211"/>
      <c r="F36" s="210"/>
      <c r="G36" s="210"/>
      <c r="H36" s="210"/>
      <c r="I36" s="210"/>
      <c r="J36" s="210"/>
      <c r="K36" s="209" t="str">
        <f>$K$4</f>
        <v>Vigente: 15/04/21</v>
      </c>
      <c r="L36" s="209"/>
      <c r="M36" s="209"/>
      <c r="N36" s="209"/>
      <c r="O36" s="59"/>
      <c r="P36" s="58"/>
      <c r="Q36" s="230"/>
      <c r="R36" s="231"/>
      <c r="S36" s="231"/>
      <c r="T36" s="232"/>
      <c r="U36" s="210"/>
      <c r="V36" s="210"/>
      <c r="W36" s="210"/>
      <c r="X36" s="210"/>
      <c r="Y36" s="210"/>
      <c r="Z36" s="209" t="str">
        <f>$K$4</f>
        <v>Vigente: 15/04/21</v>
      </c>
      <c r="AA36" s="209"/>
      <c r="AB36" s="209"/>
      <c r="AC36" s="209"/>
    </row>
    <row r="37" spans="1:33" ht="17.25" customHeight="1" x14ac:dyDescent="0.3">
      <c r="A37" s="58"/>
      <c r="B37" s="61" t="s">
        <v>0</v>
      </c>
      <c r="C37" s="212" t="str">
        <f>IFERROR(MID(VLOOKUP(G46,INVENTARIO[],2,FALSE),1,SEARCH("-",VLOOKUP(G46,INVENTARIO[],2,FALSE),1)-1),"")</f>
        <v/>
      </c>
      <c r="D37" s="212"/>
      <c r="E37" s="213"/>
      <c r="F37" s="222">
        <f>_xlfn.NUMBERVALUE(C37)</f>
        <v>0</v>
      </c>
      <c r="G37" s="222"/>
      <c r="H37" s="222"/>
      <c r="I37" s="222"/>
      <c r="J37" s="222"/>
      <c r="K37" s="222"/>
      <c r="L37" s="222"/>
      <c r="M37" s="222"/>
      <c r="N37" s="223"/>
      <c r="O37" s="62"/>
      <c r="P37" s="58"/>
      <c r="Q37" s="61" t="s">
        <v>0</v>
      </c>
      <c r="R37" s="212" t="str">
        <f>IFERROR(MID(VLOOKUP(V46,INVENTARIO[],2,FALSE),1,SEARCH("-",VLOOKUP(V46,INVENTARIO[],2,FALSE),1)-1),"")</f>
        <v/>
      </c>
      <c r="S37" s="212"/>
      <c r="T37" s="213"/>
      <c r="U37" s="222">
        <f>_xlfn.NUMBERVALUE(R37)</f>
        <v>0</v>
      </c>
      <c r="V37" s="222"/>
      <c r="W37" s="222"/>
      <c r="X37" s="222"/>
      <c r="Y37" s="222"/>
      <c r="Z37" s="222"/>
      <c r="AA37" s="222"/>
      <c r="AB37" s="222"/>
      <c r="AC37" s="223"/>
    </row>
    <row r="38" spans="1:33" ht="40.5" customHeight="1" x14ac:dyDescent="0.3">
      <c r="A38" s="58"/>
      <c r="B38" s="214" t="str">
        <f>IFERROR(VLOOKUP(F37,GRUPOS[],2,FALSE),"")</f>
        <v/>
      </c>
      <c r="C38" s="214"/>
      <c r="D38" s="214"/>
      <c r="E38" s="214"/>
      <c r="F38" s="214"/>
      <c r="G38" s="214"/>
      <c r="H38" s="214"/>
      <c r="I38" s="214"/>
      <c r="J38" s="214"/>
      <c r="K38" s="214"/>
      <c r="L38" s="214"/>
      <c r="M38" s="214"/>
      <c r="N38" s="214"/>
      <c r="O38" s="63"/>
      <c r="P38" s="58"/>
      <c r="Q38" s="214" t="str">
        <f>IFERROR(VLOOKUP(U37,GRUPOS[],2,FALSE),"")</f>
        <v/>
      </c>
      <c r="R38" s="214"/>
      <c r="S38" s="214"/>
      <c r="T38" s="214"/>
      <c r="U38" s="214"/>
      <c r="V38" s="214"/>
      <c r="W38" s="214"/>
      <c r="X38" s="214"/>
      <c r="Y38" s="214"/>
      <c r="Z38" s="214"/>
      <c r="AA38" s="214"/>
      <c r="AB38" s="214"/>
      <c r="AC38" s="214"/>
    </row>
    <row r="39" spans="1:33" x14ac:dyDescent="0.3">
      <c r="A39" s="58"/>
      <c r="B39" s="64" t="s">
        <v>1</v>
      </c>
      <c r="C39" s="196" t="str">
        <f>IFERROR(MID(VLOOKUP(G46,INVENTARIO[],2,FALSE),SEARCH("-",VLOOKUP(G46,INVENTARIO[],2,FALSE),1)+1,2),"")</f>
        <v/>
      </c>
      <c r="D39" s="196"/>
      <c r="E39" s="197" t="s">
        <v>2</v>
      </c>
      <c r="F39" s="197"/>
      <c r="G39" s="198" t="str">
        <f>IFERROR(MID(VLOOKUP(G46,INVENTARIO[],2,FALSE),SEARCH(",",VLOOKUP(G46,INVENTARIO[],2,FALSE),1)+1,LEN(VLOOKUP(G46,INVENTARIO[],2,FALSE))),"")</f>
        <v/>
      </c>
      <c r="H39" s="199"/>
      <c r="I39" s="200" t="s">
        <v>3</v>
      </c>
      <c r="J39" s="200"/>
      <c r="K39" s="65" t="str">
        <f>IFERROR(IF(VLOOKUP(G46,INVENTARIO[],19,FALSE)="P. Clasificada","X",""),"")</f>
        <v/>
      </c>
      <c r="L39" s="200" t="s">
        <v>4</v>
      </c>
      <c r="M39" s="200"/>
      <c r="N39" s="65" t="str">
        <f>IFERROR(IF(VLOOKUP(G46,INVENTARIO[],19,FALSE)="P. Reservada","X",""),"")</f>
        <v/>
      </c>
      <c r="O39" s="66"/>
      <c r="P39" s="58"/>
      <c r="Q39" s="64" t="s">
        <v>1</v>
      </c>
      <c r="R39" s="196" t="str">
        <f>IFERROR(MID(VLOOKUP(V46,INVENTARIO[],2,FALSE),SEARCH("-",VLOOKUP(V46,INVENTARIO[],2,FALSE),1)+1,2),"")</f>
        <v/>
      </c>
      <c r="S39" s="196"/>
      <c r="T39" s="197" t="s">
        <v>2</v>
      </c>
      <c r="U39" s="197"/>
      <c r="V39" s="198" t="str">
        <f>IFERROR(MID(VLOOKUP(V46,INVENTARIO[],2,FALSE),SEARCH(",",VLOOKUP(V46,INVENTARIO[],2,FALSE),1)+1,LEN(VLOOKUP(V46,INVENTARIO[],2,FALSE))),"")</f>
        <v/>
      </c>
      <c r="W39" s="199"/>
      <c r="X39" s="200" t="s">
        <v>3</v>
      </c>
      <c r="Y39" s="200"/>
      <c r="Z39" s="65" t="str">
        <f>IFERROR(IF(VLOOKUP(V46,INVENTARIO[],19,FALSE)="P. Clasificada","X",""),"")</f>
        <v/>
      </c>
      <c r="AA39" s="218" t="s">
        <v>4</v>
      </c>
      <c r="AB39" s="219"/>
      <c r="AC39" s="65" t="str">
        <f>IFERROR(IF(VLOOKUP(V46,INVENTARIO[],19,FALSE)="P. Reservada","X",""),"")</f>
        <v/>
      </c>
      <c r="AF39" s="42" t="str">
        <f>CONCATENATE(C39,G39)</f>
        <v/>
      </c>
      <c r="AG39" s="42" t="str">
        <f>CONCATENATE(R39,V39)</f>
        <v/>
      </c>
    </row>
    <row r="40" spans="1:33" ht="41.25" customHeight="1" x14ac:dyDescent="0.3">
      <c r="A40" s="58"/>
      <c r="B40" s="203" t="s">
        <v>5</v>
      </c>
      <c r="C40" s="203"/>
      <c r="D40" s="203"/>
      <c r="E40" s="195" t="str">
        <f>IFERROR(VLOOKUP(C39,SERIES[],2,FALSE),"")</f>
        <v/>
      </c>
      <c r="F40" s="195"/>
      <c r="G40" s="195"/>
      <c r="H40" s="195"/>
      <c r="I40" s="195"/>
      <c r="J40" s="195"/>
      <c r="K40" s="195"/>
      <c r="L40" s="195"/>
      <c r="M40" s="195"/>
      <c r="N40" s="195"/>
      <c r="O40" s="67"/>
      <c r="P40" s="58"/>
      <c r="Q40" s="203" t="s">
        <v>5</v>
      </c>
      <c r="R40" s="203"/>
      <c r="S40" s="203"/>
      <c r="T40" s="195" t="str">
        <f>IFERROR(VLOOKUP(R39,SERIES[],2,FALSE),"")</f>
        <v/>
      </c>
      <c r="U40" s="195"/>
      <c r="V40" s="195"/>
      <c r="W40" s="195"/>
      <c r="X40" s="195"/>
      <c r="Y40" s="195"/>
      <c r="Z40" s="195"/>
      <c r="AA40" s="195"/>
      <c r="AB40" s="195"/>
      <c r="AC40" s="195"/>
    </row>
    <row r="41" spans="1:33" ht="41.25" customHeight="1" x14ac:dyDescent="0.3">
      <c r="A41" s="58"/>
      <c r="B41" s="68" t="s">
        <v>6</v>
      </c>
      <c r="C41" s="68"/>
      <c r="D41" s="68"/>
      <c r="E41" s="195" t="str">
        <f>IFERROR(VLOOKUP(AF39,SUBSERIES[],2,FALSE),"")</f>
        <v/>
      </c>
      <c r="F41" s="195"/>
      <c r="G41" s="195"/>
      <c r="H41" s="195"/>
      <c r="I41" s="195"/>
      <c r="J41" s="195"/>
      <c r="K41" s="195"/>
      <c r="L41" s="195"/>
      <c r="M41" s="195"/>
      <c r="N41" s="195"/>
      <c r="O41" s="69"/>
      <c r="P41" s="58"/>
      <c r="Q41" s="68" t="s">
        <v>6</v>
      </c>
      <c r="R41" s="68"/>
      <c r="S41" s="68"/>
      <c r="T41" s="195" t="str">
        <f>IFERROR(VLOOKUP(AG39,SUBSERIES[],2,FALSE),"")</f>
        <v/>
      </c>
      <c r="U41" s="195"/>
      <c r="V41" s="195"/>
      <c r="W41" s="195"/>
      <c r="X41" s="195"/>
      <c r="Y41" s="195"/>
      <c r="Z41" s="195"/>
      <c r="AA41" s="195"/>
      <c r="AB41" s="195"/>
      <c r="AC41" s="195"/>
    </row>
    <row r="42" spans="1:33" ht="41.25" customHeight="1" x14ac:dyDescent="0.3">
      <c r="A42" s="58"/>
      <c r="B42" s="203" t="s">
        <v>7</v>
      </c>
      <c r="C42" s="203"/>
      <c r="D42" s="203"/>
      <c r="E42" s="204" t="str">
        <f>IFERROR(IF(VLOOKUP(G46,INVENTARIO[],4,FALSE)="",VLOOKUP(G46,INVENTARIO[],3,FALSE),CONCATENATE(VLOOKUP(G46,INVENTARIO[],4,FALSE)," - ",(VLOOKUP(G46,INVENTARIO[],3,FALSE)))),"")</f>
        <v/>
      </c>
      <c r="F42" s="204"/>
      <c r="G42" s="204"/>
      <c r="H42" s="204"/>
      <c r="I42" s="204"/>
      <c r="J42" s="204"/>
      <c r="K42" s="204"/>
      <c r="L42" s="204"/>
      <c r="M42" s="204"/>
      <c r="N42" s="204"/>
      <c r="O42" s="70"/>
      <c r="P42" s="58"/>
      <c r="Q42" s="203" t="s">
        <v>7</v>
      </c>
      <c r="R42" s="203"/>
      <c r="S42" s="203"/>
      <c r="T42" s="204" t="str">
        <f>IFERROR(IF(VLOOKUP(V46,INVENTARIO[],4,FALSE)="",VLOOKUP(V46,INVENTARIO[],3,FALSE),CONCATENATE(VLOOKUP(V46,INVENTARIO[],4,FALSE)," - ",(VLOOKUP(V46,INVENTARIO[],3,FALSE)))),"")</f>
        <v/>
      </c>
      <c r="U42" s="204"/>
      <c r="V42" s="204"/>
      <c r="W42" s="204"/>
      <c r="X42" s="204"/>
      <c r="Y42" s="204"/>
      <c r="Z42" s="204"/>
      <c r="AA42" s="204"/>
      <c r="AB42" s="204"/>
      <c r="AC42" s="204"/>
    </row>
    <row r="43" spans="1:33" ht="20.25" customHeight="1" x14ac:dyDescent="0.3">
      <c r="A43" s="58"/>
      <c r="B43" s="192" t="s">
        <v>8</v>
      </c>
      <c r="C43" s="192"/>
      <c r="D43" s="192"/>
      <c r="E43" s="193" t="str">
        <f>IFERROR(MID(VLOOKUP(G46,INVENTARIO[],13,FALSE),1,SEARCH("-",VLOOKUP(G46,INVENTARIO[],13,FALSE),1)-1),"")</f>
        <v/>
      </c>
      <c r="F43" s="193"/>
      <c r="G43" s="71" t="s">
        <v>9</v>
      </c>
      <c r="H43" s="96" t="str">
        <f>IFERROR(MID(VLOOKUP(G46,INVENTARIO[],13,FALSE),SEARCH("-",VLOOKUP(G46,INVENTARIO[],13,FALSE),1)+1,LEN(VLOOKUP(G46,INVENTARIO[],13,FALSE))),"")</f>
        <v/>
      </c>
      <c r="I43" s="194" t="s">
        <v>10</v>
      </c>
      <c r="J43" s="194"/>
      <c r="K43" s="194"/>
      <c r="L43" s="194"/>
      <c r="M43" s="194"/>
      <c r="N43" s="194"/>
      <c r="O43" s="72"/>
      <c r="P43" s="58"/>
      <c r="Q43" s="192" t="s">
        <v>8</v>
      </c>
      <c r="R43" s="192"/>
      <c r="S43" s="192"/>
      <c r="T43" s="193" t="str">
        <f>IFERROR(MID(VLOOKUP(V46,INVENTARIO[],13,FALSE),1,SEARCH("-",VLOOKUP(V46,INVENTARIO[],13,FALSE),1)-1),"")</f>
        <v/>
      </c>
      <c r="U43" s="193"/>
      <c r="V43" s="71" t="s">
        <v>9</v>
      </c>
      <c r="W43" s="96" t="str">
        <f>IFERROR(MID(VLOOKUP(V46,INVENTARIO[],13,FALSE),SEARCH("-",VLOOKUP(V46,INVENTARIO[],13,FALSE),1)+1,LEN(VLOOKUP(V46,INVENTARIO[],13,FALSE))),"")</f>
        <v/>
      </c>
      <c r="X43" s="194" t="s">
        <v>10</v>
      </c>
      <c r="Y43" s="194"/>
      <c r="Z43" s="194"/>
      <c r="AA43" s="194"/>
      <c r="AB43" s="194"/>
      <c r="AC43" s="194"/>
    </row>
    <row r="44" spans="1:33" ht="12.75" customHeight="1" x14ac:dyDescent="0.3">
      <c r="A44" s="58"/>
      <c r="B44" s="190" t="s">
        <v>1088</v>
      </c>
      <c r="C44" s="190"/>
      <c r="D44" s="190"/>
      <c r="E44" s="191" t="str">
        <f>IFERROR(VLOOKUP(G46,INVENTARIO[],7,FALSE),"")</f>
        <v/>
      </c>
      <c r="F44" s="191"/>
      <c r="G44" s="191"/>
      <c r="H44" s="191"/>
      <c r="I44" s="190" t="s">
        <v>11</v>
      </c>
      <c r="J44" s="190"/>
      <c r="K44" s="190"/>
      <c r="L44" s="190" t="s">
        <v>12</v>
      </c>
      <c r="M44" s="190"/>
      <c r="N44" s="190"/>
      <c r="O44" s="72"/>
      <c r="P44" s="58"/>
      <c r="Q44" s="190" t="s">
        <v>1088</v>
      </c>
      <c r="R44" s="190"/>
      <c r="S44" s="190"/>
      <c r="T44" s="191" t="str">
        <f>IFERROR(VLOOKUP(V46,INVENTARIO[],7,FALSE),"")</f>
        <v/>
      </c>
      <c r="U44" s="191"/>
      <c r="V44" s="191"/>
      <c r="W44" s="191"/>
      <c r="X44" s="190" t="s">
        <v>11</v>
      </c>
      <c r="Y44" s="190"/>
      <c r="Z44" s="190"/>
      <c r="AA44" s="190" t="s">
        <v>12</v>
      </c>
      <c r="AB44" s="190"/>
      <c r="AC44" s="190"/>
    </row>
    <row r="45" spans="1:33" ht="15" customHeight="1" x14ac:dyDescent="0.3">
      <c r="A45" s="58"/>
      <c r="B45" s="190"/>
      <c r="C45" s="190"/>
      <c r="D45" s="190"/>
      <c r="E45" s="191"/>
      <c r="F45" s="191"/>
      <c r="G45" s="191"/>
      <c r="H45" s="191"/>
      <c r="I45" s="73" t="s">
        <v>13</v>
      </c>
      <c r="J45" s="73" t="s">
        <v>14</v>
      </c>
      <c r="K45" s="73" t="s">
        <v>15</v>
      </c>
      <c r="L45" s="73" t="s">
        <v>13</v>
      </c>
      <c r="M45" s="73" t="s">
        <v>14</v>
      </c>
      <c r="N45" s="73" t="s">
        <v>15</v>
      </c>
      <c r="O45" s="74"/>
      <c r="P45" s="58"/>
      <c r="Q45" s="190"/>
      <c r="R45" s="190"/>
      <c r="S45" s="190"/>
      <c r="T45" s="191"/>
      <c r="U45" s="191"/>
      <c r="V45" s="191"/>
      <c r="W45" s="191"/>
      <c r="X45" s="73" t="s">
        <v>13</v>
      </c>
      <c r="Y45" s="73" t="s">
        <v>14</v>
      </c>
      <c r="Z45" s="73" t="s">
        <v>15</v>
      </c>
      <c r="AA45" s="73" t="s">
        <v>13</v>
      </c>
      <c r="AB45" s="73" t="s">
        <v>14</v>
      </c>
      <c r="AC45" s="73" t="s">
        <v>15</v>
      </c>
    </row>
    <row r="46" spans="1:33" ht="20.25" customHeight="1" x14ac:dyDescent="0.3">
      <c r="A46" s="58"/>
      <c r="B46" s="186" t="s">
        <v>16</v>
      </c>
      <c r="C46" s="186"/>
      <c r="D46" s="186"/>
      <c r="E46" s="186"/>
      <c r="F46" s="186"/>
      <c r="G46" s="187" t="str">
        <f>IFERROR(IF(V30="","",V30+1),"")</f>
        <v/>
      </c>
      <c r="H46" s="187"/>
      <c r="I46" s="93" t="str">
        <f>IFERROR(VLOOKUP(G46,INVENTARIO[],5,FALSE),"")</f>
        <v/>
      </c>
      <c r="J46" s="94" t="str">
        <f>IFERROR(VLOOKUP(G46,INVENTARIO[],5,FALSE),"")</f>
        <v/>
      </c>
      <c r="K46" s="95" t="str">
        <f>IFERROR(VLOOKUP(G46,INVENTARIO[],5,FALSE),"")</f>
        <v/>
      </c>
      <c r="L46" s="93" t="str">
        <f>IFERROR(VLOOKUP(G46,INVENTARIO[],6,FALSE),"")</f>
        <v/>
      </c>
      <c r="M46" s="94" t="str">
        <f>IFERROR(VLOOKUP(G46,INVENTARIO[],6,FALSE),"")</f>
        <v/>
      </c>
      <c r="N46" s="95" t="str">
        <f>IFERROR(VLOOKUP(G46,INVENTARIO[],6,FALSE),"")</f>
        <v/>
      </c>
      <c r="O46" s="75"/>
      <c r="P46" s="58"/>
      <c r="Q46" s="186" t="s">
        <v>16</v>
      </c>
      <c r="R46" s="186"/>
      <c r="S46" s="186"/>
      <c r="T46" s="186"/>
      <c r="U46" s="186"/>
      <c r="V46" s="187" t="str">
        <f>IFERROR(IF(G46="","",G46+1),"")</f>
        <v/>
      </c>
      <c r="W46" s="187"/>
      <c r="X46" s="93" t="str">
        <f>IFERROR(VLOOKUP(V46,INVENTARIO[],5,FALSE),"")</f>
        <v/>
      </c>
      <c r="Y46" s="94" t="str">
        <f>IFERROR(VLOOKUP(V46,INVENTARIO[],5,FALSE),"")</f>
        <v/>
      </c>
      <c r="Z46" s="95" t="str">
        <f>IFERROR(VLOOKUP(V46,INVENTARIO[],5,FALSE),"")</f>
        <v/>
      </c>
      <c r="AA46" s="93" t="str">
        <f>IFERROR(VLOOKUP(V46,INVENTARIO[],6,FALSE),"")</f>
        <v/>
      </c>
      <c r="AB46" s="94" t="str">
        <f>IFERROR(VLOOKUP(V46,INVENTARIO[],6,FALSE),"")</f>
        <v/>
      </c>
      <c r="AC46" s="95" t="str">
        <f>IFERROR(VLOOKUP(V46,INVENTARIO[],6,FALSE),"")</f>
        <v/>
      </c>
    </row>
    <row r="47" spans="1:33" ht="20.25" customHeight="1" x14ac:dyDescent="0.3">
      <c r="A47" s="58"/>
      <c r="B47" s="186"/>
      <c r="C47" s="186"/>
      <c r="D47" s="186"/>
      <c r="E47" s="186"/>
      <c r="F47" s="186"/>
      <c r="G47" s="187"/>
      <c r="H47" s="187"/>
      <c r="I47" s="188" t="s">
        <v>17</v>
      </c>
      <c r="J47" s="188"/>
      <c r="K47" s="188"/>
      <c r="L47" s="188"/>
      <c r="M47" s="189" t="str">
        <f>IFERROR(MID(VLOOKUP(G46,INVENTARIO[],9,FALSE),1,5),"")</f>
        <v/>
      </c>
      <c r="N47" s="189"/>
      <c r="O47" s="76"/>
      <c r="P47" s="58"/>
      <c r="Q47" s="186"/>
      <c r="R47" s="186"/>
      <c r="S47" s="186"/>
      <c r="T47" s="186"/>
      <c r="U47" s="186"/>
      <c r="V47" s="187"/>
      <c r="W47" s="187"/>
      <c r="X47" s="188" t="s">
        <v>17</v>
      </c>
      <c r="Y47" s="188"/>
      <c r="Z47" s="188"/>
      <c r="AA47" s="188"/>
      <c r="AB47" s="189" t="str">
        <f>IFERROR(MID(VLOOKUP(V46,INVENTARIO[],9,FALSE),1,5),"")</f>
        <v/>
      </c>
      <c r="AC47" s="189"/>
    </row>
    <row r="48" spans="1:33" s="86" customFormat="1" ht="12" customHeight="1" x14ac:dyDescent="0.3">
      <c r="B48" s="220" t="s">
        <v>19</v>
      </c>
      <c r="C48" s="220"/>
      <c r="D48" s="220"/>
      <c r="E48" s="220"/>
      <c r="F48" s="220"/>
      <c r="G48" s="87"/>
      <c r="H48" s="88"/>
      <c r="I48" s="89"/>
      <c r="J48" s="89"/>
      <c r="K48" s="221"/>
      <c r="L48" s="221"/>
      <c r="M48" s="221"/>
      <c r="N48" s="221"/>
      <c r="O48" s="90"/>
      <c r="P48" s="91"/>
      <c r="Q48" s="220" t="s">
        <v>19</v>
      </c>
      <c r="R48" s="220"/>
      <c r="S48" s="220"/>
      <c r="T48" s="220"/>
      <c r="U48" s="220"/>
      <c r="V48" s="87"/>
      <c r="W48" s="88"/>
      <c r="X48" s="89"/>
      <c r="Y48" s="89"/>
      <c r="Z48" s="221"/>
      <c r="AA48" s="221"/>
      <c r="AB48" s="221"/>
      <c r="AC48" s="221"/>
      <c r="AD48" s="92"/>
    </row>
  </sheetData>
  <sheetProtection sheet="1" objects="1" scenarios="1" selectLockedCells="1"/>
  <mergeCells count="188">
    <mergeCell ref="B48:F48"/>
    <mergeCell ref="K48:N48"/>
    <mergeCell ref="Q48:U48"/>
    <mergeCell ref="Z48:AC48"/>
    <mergeCell ref="F5:N5"/>
    <mergeCell ref="Q2:T4"/>
    <mergeCell ref="U5:AC5"/>
    <mergeCell ref="F21:N21"/>
    <mergeCell ref="U21:AC21"/>
    <mergeCell ref="Q18:T20"/>
    <mergeCell ref="F37:N37"/>
    <mergeCell ref="U37:AC37"/>
    <mergeCell ref="Q34:T36"/>
    <mergeCell ref="T44:W45"/>
    <mergeCell ref="X44:Z44"/>
    <mergeCell ref="AA44:AC44"/>
    <mergeCell ref="B46:F47"/>
    <mergeCell ref="G46:H47"/>
    <mergeCell ref="Q46:U47"/>
    <mergeCell ref="V46:W47"/>
    <mergeCell ref="I47:L47"/>
    <mergeCell ref="M47:N47"/>
    <mergeCell ref="X47:AA47"/>
    <mergeCell ref="AB47:AC47"/>
    <mergeCell ref="B44:D45"/>
    <mergeCell ref="E44:H45"/>
    <mergeCell ref="I44:K44"/>
    <mergeCell ref="L44:N44"/>
    <mergeCell ref="Q44:S45"/>
    <mergeCell ref="B42:D42"/>
    <mergeCell ref="E42:N42"/>
    <mergeCell ref="Q42:S42"/>
    <mergeCell ref="T42:AC42"/>
    <mergeCell ref="B43:D43"/>
    <mergeCell ref="E43:F43"/>
    <mergeCell ref="I43:N43"/>
    <mergeCell ref="Q43:S43"/>
    <mergeCell ref="T43:U43"/>
    <mergeCell ref="X43:AC43"/>
    <mergeCell ref="B40:D40"/>
    <mergeCell ref="E40:N40"/>
    <mergeCell ref="Q40:S40"/>
    <mergeCell ref="T40:AC40"/>
    <mergeCell ref="E41:N41"/>
    <mergeCell ref="T41:AC41"/>
    <mergeCell ref="C37:E37"/>
    <mergeCell ref="R37:T37"/>
    <mergeCell ref="B38:N38"/>
    <mergeCell ref="Q38:AC38"/>
    <mergeCell ref="C39:D39"/>
    <mergeCell ref="E39:F39"/>
    <mergeCell ref="G39:H39"/>
    <mergeCell ref="I39:J39"/>
    <mergeCell ref="L39:M39"/>
    <mergeCell ref="R39:S39"/>
    <mergeCell ref="T39:U39"/>
    <mergeCell ref="V39:W39"/>
    <mergeCell ref="X39:Y39"/>
    <mergeCell ref="AA39:AB39"/>
    <mergeCell ref="B34:E36"/>
    <mergeCell ref="F34:J36"/>
    <mergeCell ref="K34:N34"/>
    <mergeCell ref="U34:Y36"/>
    <mergeCell ref="Z34:AC34"/>
    <mergeCell ref="K35:N35"/>
    <mergeCell ref="Z35:AC35"/>
    <mergeCell ref="K36:N36"/>
    <mergeCell ref="Z36:AC36"/>
    <mergeCell ref="T28:W29"/>
    <mergeCell ref="X28:Z28"/>
    <mergeCell ref="AA28:AC28"/>
    <mergeCell ref="B30:F31"/>
    <mergeCell ref="G30:H31"/>
    <mergeCell ref="Q30:U31"/>
    <mergeCell ref="V30:W31"/>
    <mergeCell ref="I31:L31"/>
    <mergeCell ref="M31:N31"/>
    <mergeCell ref="X31:AA31"/>
    <mergeCell ref="AB31:AC31"/>
    <mergeCell ref="B28:D29"/>
    <mergeCell ref="E28:H29"/>
    <mergeCell ref="I28:K28"/>
    <mergeCell ref="L28:N28"/>
    <mergeCell ref="Q28:S29"/>
    <mergeCell ref="B26:D26"/>
    <mergeCell ref="E26:N26"/>
    <mergeCell ref="Q26:S26"/>
    <mergeCell ref="T26:AC26"/>
    <mergeCell ref="B27:D27"/>
    <mergeCell ref="E27:F27"/>
    <mergeCell ref="I27:N27"/>
    <mergeCell ref="Q27:S27"/>
    <mergeCell ref="T27:U27"/>
    <mergeCell ref="X27:AC27"/>
    <mergeCell ref="B24:D24"/>
    <mergeCell ref="E24:N24"/>
    <mergeCell ref="Q24:S24"/>
    <mergeCell ref="T24:AC24"/>
    <mergeCell ref="E25:N25"/>
    <mergeCell ref="T25:AC25"/>
    <mergeCell ref="C21:E21"/>
    <mergeCell ref="R21:T21"/>
    <mergeCell ref="B22:N22"/>
    <mergeCell ref="Q22:AC22"/>
    <mergeCell ref="C23:D23"/>
    <mergeCell ref="E23:F23"/>
    <mergeCell ref="G23:H23"/>
    <mergeCell ref="I23:J23"/>
    <mergeCell ref="L23:M23"/>
    <mergeCell ref="R23:S23"/>
    <mergeCell ref="T23:U23"/>
    <mergeCell ref="V23:W23"/>
    <mergeCell ref="X23:Y23"/>
    <mergeCell ref="AA23:AB23"/>
    <mergeCell ref="B18:E20"/>
    <mergeCell ref="F18:J20"/>
    <mergeCell ref="K18:N18"/>
    <mergeCell ref="U18:Y20"/>
    <mergeCell ref="Z18:AC18"/>
    <mergeCell ref="K19:N19"/>
    <mergeCell ref="Z19:AC19"/>
    <mergeCell ref="K20:N20"/>
    <mergeCell ref="Z20:AC20"/>
    <mergeCell ref="X12:Z12"/>
    <mergeCell ref="AA12:AC12"/>
    <mergeCell ref="B14:F15"/>
    <mergeCell ref="B32:F32"/>
    <mergeCell ref="K32:N32"/>
    <mergeCell ref="Q32:U32"/>
    <mergeCell ref="Z32:AC32"/>
    <mergeCell ref="Z2:AC2"/>
    <mergeCell ref="Z3:AC3"/>
    <mergeCell ref="Z4:AC4"/>
    <mergeCell ref="U2:Y4"/>
    <mergeCell ref="B2:E4"/>
    <mergeCell ref="F2:J4"/>
    <mergeCell ref="K2:N2"/>
    <mergeCell ref="K3:N3"/>
    <mergeCell ref="K4:N4"/>
    <mergeCell ref="C5:E5"/>
    <mergeCell ref="R5:T5"/>
    <mergeCell ref="B6:N6"/>
    <mergeCell ref="Q6:AC6"/>
    <mergeCell ref="T7:U7"/>
    <mergeCell ref="V7:W7"/>
    <mergeCell ref="X7:Y7"/>
    <mergeCell ref="AA7:AB7"/>
    <mergeCell ref="T8:AC8"/>
    <mergeCell ref="C7:D7"/>
    <mergeCell ref="E7:F7"/>
    <mergeCell ref="G7:H7"/>
    <mergeCell ref="I7:J7"/>
    <mergeCell ref="L7:M7"/>
    <mergeCell ref="R7:S7"/>
    <mergeCell ref="X11:AC11"/>
    <mergeCell ref="E9:N9"/>
    <mergeCell ref="T9:AC9"/>
    <mergeCell ref="B10:D10"/>
    <mergeCell ref="E10:N10"/>
    <mergeCell ref="Q10:S10"/>
    <mergeCell ref="T10:AC10"/>
    <mergeCell ref="B8:D8"/>
    <mergeCell ref="E8:N8"/>
    <mergeCell ref="Q8:S8"/>
    <mergeCell ref="B9:D9"/>
    <mergeCell ref="Q9:S9"/>
    <mergeCell ref="B12:D13"/>
    <mergeCell ref="E12:H13"/>
    <mergeCell ref="I12:K12"/>
    <mergeCell ref="L12:N12"/>
    <mergeCell ref="Q12:S13"/>
    <mergeCell ref="T12:W13"/>
    <mergeCell ref="B11:D11"/>
    <mergeCell ref="E11:F11"/>
    <mergeCell ref="I11:N11"/>
    <mergeCell ref="Q11:S11"/>
    <mergeCell ref="T11:U11"/>
    <mergeCell ref="B16:F16"/>
    <mergeCell ref="K16:N16"/>
    <mergeCell ref="G14:H15"/>
    <mergeCell ref="Q14:U15"/>
    <mergeCell ref="V14:W15"/>
    <mergeCell ref="I15:L15"/>
    <mergeCell ref="M15:N15"/>
    <mergeCell ref="X15:AA15"/>
    <mergeCell ref="AB15:AC15"/>
    <mergeCell ref="Q16:U16"/>
    <mergeCell ref="Z16:AC16"/>
  </mergeCells>
  <dataValidations count="1">
    <dataValidation type="whole" allowBlank="1" showInputMessage="1" showErrorMessage="1" errorTitle="No. Carpeta" error="Ingrese el numero de rotulo de carpeta que desea imprimir" promptTitle="No. Carpeta" prompt="Ingrese el número de rotulo que desee imprimir, se imprime 6 rotulos por hoja" sqref="G14:H15" xr:uid="{00000000-0002-0000-0100-000000000000}">
      <formula1>1</formula1>
      <formula2>2000</formula2>
    </dataValidation>
  </dataValidations>
  <printOptions horizontalCentered="1" verticalCentered="1"/>
  <pageMargins left="0.11811023622047245" right="0.11811023622047245" top="0.19685039370078741" bottom="0.19685039370078741" header="0" footer="0"/>
  <pageSetup scale="7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V38"/>
  <sheetViews>
    <sheetView showGridLines="0" view="pageBreakPreview" zoomScale="80" zoomScaleNormal="100" zoomScaleSheetLayoutView="80" workbookViewId="0">
      <selection activeCell="F33" sqref="F33:G35"/>
    </sheetView>
  </sheetViews>
  <sheetFormatPr baseColWidth="10" defaultColWidth="11.42578125" defaultRowHeight="16.5" x14ac:dyDescent="0.3"/>
  <cols>
    <col min="1" max="1" width="3.42578125" style="42" customWidth="1"/>
    <col min="2" max="2" width="10.28515625" style="42" customWidth="1"/>
    <col min="3" max="4" width="12.85546875" style="42" customWidth="1"/>
    <col min="5" max="5" width="14.5703125" style="42" customWidth="1"/>
    <col min="6" max="6" width="12.140625" style="42" customWidth="1"/>
    <col min="7" max="7" width="4" style="42" customWidth="1"/>
    <col min="8" max="8" width="2.140625" style="36" customWidth="1"/>
    <col min="9" max="9" width="2.140625" style="42" customWidth="1"/>
    <col min="10" max="10" width="3.42578125" style="42" customWidth="1"/>
    <col min="11" max="11" width="10.28515625" style="42" customWidth="1"/>
    <col min="12" max="13" width="12.85546875" style="42" customWidth="1"/>
    <col min="14" max="14" width="14.5703125" style="42" customWidth="1"/>
    <col min="15" max="15" width="12.140625" style="42" customWidth="1"/>
    <col min="16" max="16" width="4" style="42" customWidth="1"/>
    <col min="17" max="17" width="9.85546875" style="42" hidden="1" customWidth="1"/>
    <col min="18" max="18" width="15.7109375" style="42" customWidth="1"/>
    <col min="19" max="22" width="11.42578125" style="42" hidden="1" customWidth="1"/>
    <col min="23" max="16384" width="11.42578125" style="42"/>
  </cols>
  <sheetData>
    <row r="1" spans="1:22" ht="9.6" customHeight="1" x14ac:dyDescent="0.3">
      <c r="A1" s="239"/>
      <c r="B1" s="240"/>
      <c r="C1" s="241"/>
      <c r="D1" s="248" t="s">
        <v>522</v>
      </c>
      <c r="E1" s="249"/>
      <c r="F1" s="233" t="s">
        <v>523</v>
      </c>
      <c r="G1" s="234"/>
      <c r="I1" s="58"/>
      <c r="J1" s="254"/>
      <c r="K1" s="255"/>
      <c r="L1" s="255"/>
      <c r="M1" s="248" t="s">
        <v>522</v>
      </c>
      <c r="N1" s="249"/>
      <c r="O1" s="233" t="s">
        <v>523</v>
      </c>
      <c r="P1" s="234"/>
    </row>
    <row r="2" spans="1:22" ht="9.6" customHeight="1" x14ac:dyDescent="0.3">
      <c r="A2" s="242"/>
      <c r="B2" s="243"/>
      <c r="C2" s="244"/>
      <c r="D2" s="250"/>
      <c r="E2" s="251"/>
      <c r="F2" s="235" t="s">
        <v>524</v>
      </c>
      <c r="G2" s="236"/>
      <c r="I2" s="58"/>
      <c r="J2" s="256"/>
      <c r="K2" s="257"/>
      <c r="L2" s="257"/>
      <c r="M2" s="250"/>
      <c r="N2" s="251"/>
      <c r="O2" s="235" t="s">
        <v>524</v>
      </c>
      <c r="P2" s="236"/>
    </row>
    <row r="3" spans="1:22" ht="9.6" customHeight="1" x14ac:dyDescent="0.3">
      <c r="A3" s="245"/>
      <c r="B3" s="246"/>
      <c r="C3" s="247"/>
      <c r="D3" s="252"/>
      <c r="E3" s="253"/>
      <c r="F3" s="237" t="s">
        <v>525</v>
      </c>
      <c r="G3" s="238"/>
      <c r="I3" s="58"/>
      <c r="J3" s="258"/>
      <c r="K3" s="259"/>
      <c r="L3" s="259"/>
      <c r="M3" s="252"/>
      <c r="N3" s="253"/>
      <c r="O3" s="237" t="s">
        <v>525</v>
      </c>
      <c r="P3" s="238"/>
    </row>
    <row r="4" spans="1:22" ht="30.75" customHeight="1" x14ac:dyDescent="0.3">
      <c r="A4" s="260" t="s">
        <v>526</v>
      </c>
      <c r="B4" s="261"/>
      <c r="C4" s="261"/>
      <c r="D4" s="261"/>
      <c r="E4" s="261"/>
      <c r="F4" s="261"/>
      <c r="G4" s="262"/>
      <c r="I4" s="58"/>
      <c r="J4" s="260" t="s">
        <v>526</v>
      </c>
      <c r="K4" s="261"/>
      <c r="L4" s="261"/>
      <c r="M4" s="261"/>
      <c r="N4" s="261"/>
      <c r="O4" s="261"/>
      <c r="P4" s="262"/>
    </row>
    <row r="5" spans="1:22" ht="22.5" customHeight="1" x14ac:dyDescent="0.3">
      <c r="A5" s="263" t="s">
        <v>527</v>
      </c>
      <c r="B5" s="264"/>
      <c r="C5" s="264"/>
      <c r="D5" s="264"/>
      <c r="E5" s="265"/>
      <c r="F5" s="266" t="s">
        <v>528</v>
      </c>
      <c r="G5" s="267"/>
      <c r="I5" s="58"/>
      <c r="J5" s="263" t="s">
        <v>527</v>
      </c>
      <c r="K5" s="264"/>
      <c r="L5" s="264"/>
      <c r="M5" s="264"/>
      <c r="N5" s="265"/>
      <c r="O5" s="266" t="s">
        <v>528</v>
      </c>
      <c r="P5" s="267"/>
    </row>
    <row r="6" spans="1:22" ht="33" customHeight="1" x14ac:dyDescent="0.3">
      <c r="A6" s="268" t="str">
        <f>IF(F33="","",IF(FUID!C4="","",FUID!C4))</f>
        <v/>
      </c>
      <c r="B6" s="269"/>
      <c r="C6" s="269"/>
      <c r="D6" s="269"/>
      <c r="E6" s="269"/>
      <c r="F6" s="270" t="str">
        <f>IFERROR(IF(F33="","",VLOOKUP(A6,OFICINAS[],2,FALSE)),"")</f>
        <v/>
      </c>
      <c r="G6" s="271"/>
      <c r="I6" s="58"/>
      <c r="J6" s="268" t="str">
        <f>IF(O33="","",IF(FUID!C4="","",FUID!C4))</f>
        <v/>
      </c>
      <c r="K6" s="269"/>
      <c r="L6" s="269"/>
      <c r="M6" s="269"/>
      <c r="N6" s="269"/>
      <c r="O6" s="270" t="str">
        <f>IFERROR(IF(O33="","",VLOOKUP(J6,OFICINAS[],2,FALSE)),"")</f>
        <v/>
      </c>
      <c r="P6" s="271"/>
      <c r="Q6" s="42">
        <f>_xlfn.NUMBERVALUE(O6)</f>
        <v>0</v>
      </c>
    </row>
    <row r="7" spans="1:22" ht="25.5" customHeight="1" x14ac:dyDescent="0.3">
      <c r="A7" s="272" t="s">
        <v>529</v>
      </c>
      <c r="B7" s="273"/>
      <c r="C7" s="273"/>
      <c r="D7" s="273"/>
      <c r="E7" s="273"/>
      <c r="F7" s="266" t="s">
        <v>0</v>
      </c>
      <c r="G7" s="267"/>
      <c r="I7" s="58"/>
      <c r="J7" s="272" t="s">
        <v>529</v>
      </c>
      <c r="K7" s="273"/>
      <c r="L7" s="273"/>
      <c r="M7" s="273"/>
      <c r="N7" s="273"/>
      <c r="O7" s="266" t="s">
        <v>0</v>
      </c>
      <c r="P7" s="267"/>
    </row>
    <row r="8" spans="1:22" ht="45" customHeight="1" x14ac:dyDescent="0.3">
      <c r="A8" s="274" t="str">
        <f>IF(F33="","",IF(FUID!C5="","",FUID!C5))</f>
        <v/>
      </c>
      <c r="B8" s="275"/>
      <c r="C8" s="275"/>
      <c r="D8" s="275"/>
      <c r="E8" s="275"/>
      <c r="F8" s="270" t="str">
        <f>IFERROR(IF(F33="","",VLOOKUP(A8,OFICINAS[],2,FALSE)),"")</f>
        <v/>
      </c>
      <c r="G8" s="271"/>
      <c r="I8" s="58"/>
      <c r="J8" s="274" t="str">
        <f>IF(O33="","",IF(FUID!C5="","",FUID!C5))</f>
        <v/>
      </c>
      <c r="K8" s="275"/>
      <c r="L8" s="275"/>
      <c r="M8" s="275"/>
      <c r="N8" s="275"/>
      <c r="O8" s="270" t="str">
        <f>IFERROR(IF(O33="","",VLOOKUP(J8,OFICINAS[],2,FALSE)),"")</f>
        <v/>
      </c>
      <c r="P8" s="271"/>
      <c r="Q8" s="42">
        <f>_xlfn.NUMBERVALUE(O8)</f>
        <v>0</v>
      </c>
    </row>
    <row r="9" spans="1:22" ht="15" customHeight="1" x14ac:dyDescent="0.3">
      <c r="A9" s="276" t="s">
        <v>530</v>
      </c>
      <c r="B9" s="277"/>
      <c r="C9" s="280" t="str">
        <f ca="1">IFERROR(VLOOKUP(F10,SERIECOMPLETA[],2,FALSE),"")</f>
        <v/>
      </c>
      <c r="D9" s="280"/>
      <c r="E9" s="280"/>
      <c r="F9" s="281" t="s">
        <v>531</v>
      </c>
      <c r="G9" s="282"/>
      <c r="I9" s="58"/>
      <c r="J9" s="276" t="s">
        <v>530</v>
      </c>
      <c r="K9" s="277"/>
      <c r="L9" s="280" t="str">
        <f ca="1">IFERROR(VLOOKUP(O10,SERIECOMPLETA[],2,FALSE),"")</f>
        <v/>
      </c>
      <c r="M9" s="280"/>
      <c r="N9" s="280"/>
      <c r="O9" s="281" t="s">
        <v>531</v>
      </c>
      <c r="P9" s="282"/>
    </row>
    <row r="10" spans="1:22" ht="15" customHeight="1" x14ac:dyDescent="0.3">
      <c r="A10" s="278"/>
      <c r="B10" s="279"/>
      <c r="C10" s="280"/>
      <c r="D10" s="280"/>
      <c r="E10" s="280"/>
      <c r="F10" s="283" t="str">
        <f ca="1">IFERROR(VLOOKUP(MIN(B15:B29),INVENTARIO[],2,FALSE),"")</f>
        <v/>
      </c>
      <c r="G10" s="284"/>
      <c r="I10" s="58"/>
      <c r="J10" s="278"/>
      <c r="K10" s="279"/>
      <c r="L10" s="280"/>
      <c r="M10" s="280"/>
      <c r="N10" s="280"/>
      <c r="O10" s="283" t="str">
        <f ca="1">IFERROR(VLOOKUP(MIN(K15:K29),INVENTARIO[],2,FALSE),"")</f>
        <v/>
      </c>
      <c r="P10" s="284"/>
    </row>
    <row r="11" spans="1:22" ht="15" customHeight="1" x14ac:dyDescent="0.3">
      <c r="A11" s="276" t="s">
        <v>532</v>
      </c>
      <c r="B11" s="277"/>
      <c r="C11" s="280" t="str">
        <f ca="1">IFERROR(VLOOKUP(F12,SERIECOMPLETA[],2,FALSE),"")</f>
        <v/>
      </c>
      <c r="D11" s="280"/>
      <c r="E11" s="280"/>
      <c r="F11" s="281" t="s">
        <v>533</v>
      </c>
      <c r="G11" s="282"/>
      <c r="I11" s="58"/>
      <c r="J11" s="276" t="s">
        <v>532</v>
      </c>
      <c r="K11" s="277"/>
      <c r="L11" s="280" t="str">
        <f ca="1">IFERROR(VLOOKUP(O12,SERIECOMPLETA[],2,FALSE),"")</f>
        <v/>
      </c>
      <c r="M11" s="280"/>
      <c r="N11" s="280"/>
      <c r="O11" s="281" t="s">
        <v>533</v>
      </c>
      <c r="P11" s="282"/>
    </row>
    <row r="12" spans="1:22" ht="15" customHeight="1" x14ac:dyDescent="0.3">
      <c r="A12" s="278"/>
      <c r="B12" s="279"/>
      <c r="C12" s="280"/>
      <c r="D12" s="280"/>
      <c r="E12" s="280"/>
      <c r="F12" s="283" t="str">
        <f ca="1">IFERROR(VLOOKUP(MAX(B15:B29),INVENTARIO[],2,FALSE),"")</f>
        <v/>
      </c>
      <c r="G12" s="284"/>
      <c r="I12" s="58"/>
      <c r="J12" s="278"/>
      <c r="K12" s="279"/>
      <c r="L12" s="280"/>
      <c r="M12" s="280"/>
      <c r="N12" s="280"/>
      <c r="O12" s="283" t="str">
        <f ca="1">IFERROR(VLOOKUP(MAX(K15:K29),INVENTARIO[],2,FALSE),"")</f>
        <v/>
      </c>
      <c r="P12" s="284"/>
    </row>
    <row r="13" spans="1:22" ht="9" customHeight="1" x14ac:dyDescent="0.3">
      <c r="A13" s="43"/>
      <c r="G13" s="44"/>
      <c r="I13" s="58"/>
      <c r="J13" s="43"/>
      <c r="P13" s="44"/>
    </row>
    <row r="14" spans="1:22" x14ac:dyDescent="0.3">
      <c r="A14" s="43"/>
      <c r="B14" s="100" t="s">
        <v>557</v>
      </c>
      <c r="C14" s="188" t="s">
        <v>554</v>
      </c>
      <c r="D14" s="188"/>
      <c r="E14" s="188"/>
      <c r="F14" s="188"/>
      <c r="G14" s="285"/>
      <c r="I14" s="58"/>
      <c r="J14" s="43"/>
      <c r="K14" s="100" t="s">
        <v>557</v>
      </c>
      <c r="L14" s="188" t="s">
        <v>534</v>
      </c>
      <c r="M14" s="188"/>
      <c r="N14" s="188"/>
      <c r="O14" s="188"/>
      <c r="P14" s="285"/>
    </row>
    <row r="15" spans="1:22" x14ac:dyDescent="0.3">
      <c r="A15" s="45"/>
      <c r="B15" s="35" t="str">
        <f t="array" aca="1" ref="B15" ca="1">IF(ROWS($B$15:B15)&lt;=DATOS!$J$9,INDEX(INDIRECT(TAPA!$B$14),SMALL(IF(caja=TAPA!$F$33,ROW(caja)-ROW(FUID!#REF!)+1),ROWS($B$15:B15))),"")</f>
        <v/>
      </c>
      <c r="C15" s="286" t="str">
        <f ca="1">IFERROR(IF(VLOOKUP(B15,INVENTARIO[],4,FALSE)="",VLOOKUP(B15,INVENTARIO[],3,FALSE),CONCATENATE(VLOOKUP(B15,INVENTARIO[],4,FALSE)," - ",(VLOOKUP(B15,INVENTARIO[],3,FALSE)))),"")</f>
        <v/>
      </c>
      <c r="D15" s="286"/>
      <c r="E15" s="286"/>
      <c r="F15" s="286"/>
      <c r="G15" s="285"/>
      <c r="I15" s="58"/>
      <c r="J15" s="45"/>
      <c r="K15" s="35" t="e">
        <f t="array" aca="1" ref="K15" ca="1">IF(ROWS($K$15:K15)&lt;=DATOS!$J$8,INDEX(INDIRECT(TAPA!$K$14),SMALL(IF(caja=TAPA!$O$33,ROW(caja)-ROW(FUID!#REF!)+1),ROWS($K$15:K15))),"")</f>
        <v>#REF!</v>
      </c>
      <c r="L15" s="286" t="str">
        <f ca="1">IFERROR(IF(VLOOKUP(K15,INVENTARIO[],4,FALSE)="",VLOOKUP(K15,INVENTARIO[],3,FALSE),CONCATENATE(VLOOKUP(K15,INVENTARIO[],4,FALSE)," - ",(VLOOKUP(K15,INVENTARIO[],3,FALSE)))),"")</f>
        <v/>
      </c>
      <c r="M15" s="286"/>
      <c r="N15" s="286"/>
      <c r="O15" s="286"/>
      <c r="P15" s="285"/>
      <c r="S15" s="101" t="str">
        <f ca="1">IFERROR(VLOOKUP(B15,INVENTARIO[],5,FALSE),"")</f>
        <v/>
      </c>
      <c r="T15" s="101" t="str">
        <f ca="1">IFERROR(VLOOKUP(B15,INVENTARIO[],6,FALSE),"")</f>
        <v/>
      </c>
      <c r="U15" s="101" t="str">
        <f ca="1">IFERROR(VLOOKUP(K15,INVENTARIO[],5,FALSE),"")</f>
        <v/>
      </c>
      <c r="V15" s="101" t="str">
        <f ca="1">IFERROR(VLOOKUP(K15,INVENTARIO[],6,FALSE),"")</f>
        <v/>
      </c>
    </row>
    <row r="16" spans="1:22" x14ac:dyDescent="0.3">
      <c r="A16" s="45"/>
      <c r="B16" s="35" t="str">
        <f t="array" aca="1" ref="B16" ca="1">IF(ROWS($B$15:B16)&lt;=DATOS!$J$9,INDEX(INDIRECT(TAPA!$B$14),SMALL(IF(caja=TAPA!$F$33,ROW(caja)-ROW(FUID!#REF!)+1),ROWS($B$15:B16))),"")</f>
        <v/>
      </c>
      <c r="C16" s="286" t="str">
        <f ca="1">IFERROR(IF(VLOOKUP(B16,INVENTARIO[],4,FALSE)="",VLOOKUP(B16,INVENTARIO[],3,FALSE),CONCATENATE(VLOOKUP(B16,INVENTARIO[],4,FALSE)," - ",(VLOOKUP(B16,INVENTARIO[],3,FALSE)))),"")</f>
        <v/>
      </c>
      <c r="D16" s="286"/>
      <c r="E16" s="286"/>
      <c r="F16" s="286"/>
      <c r="G16" s="285"/>
      <c r="I16" s="58"/>
      <c r="J16" s="45"/>
      <c r="K16" s="35" t="str">
        <f t="array" aca="1" ref="K16" ca="1">IF(ROWS($K$15:K16)&lt;=DATOS!$J$8,INDEX(INDIRECT(TAPA!$K$14),SMALL(IF(caja=TAPA!$O$33,ROW(caja)-ROW(FUID!#REF!)+1),ROWS($K$15:K16))),"")</f>
        <v/>
      </c>
      <c r="L16" s="286" t="str">
        <f ca="1">IFERROR(IF(VLOOKUP(K16,INVENTARIO[],4,FALSE)="",VLOOKUP(K16,INVENTARIO[],3,FALSE),CONCATENATE(VLOOKUP(K16,INVENTARIO[],4,FALSE)," - ",(VLOOKUP(K16,INVENTARIO[],3,FALSE)))),"")</f>
        <v/>
      </c>
      <c r="M16" s="286"/>
      <c r="N16" s="286"/>
      <c r="O16" s="286"/>
      <c r="P16" s="285"/>
      <c r="S16" s="101" t="str">
        <f ca="1">IFERROR(VLOOKUP(B16,INVENTARIO[],5,FALSE),"")</f>
        <v/>
      </c>
      <c r="T16" s="101" t="str">
        <f ca="1">IFERROR(VLOOKUP(B16,INVENTARIO[],6,FALSE),"")</f>
        <v/>
      </c>
      <c r="U16" s="101" t="str">
        <f ca="1">IFERROR(VLOOKUP(K16,INVENTARIO[],5,FALSE),"")</f>
        <v/>
      </c>
      <c r="V16" s="101" t="str">
        <f ca="1">IFERROR(VLOOKUP(K16,INVENTARIO[],6,FALSE),"")</f>
        <v/>
      </c>
    </row>
    <row r="17" spans="1:22" x14ac:dyDescent="0.3">
      <c r="A17" s="45"/>
      <c r="B17" s="35" t="str">
        <f t="array" aca="1" ref="B17" ca="1">IF(ROWS($B$15:B17)&lt;=DATOS!$J$9,INDEX(INDIRECT(TAPA!$B$14),SMALL(IF(caja=TAPA!$F$33,ROW(caja)-ROW(FUID!#REF!)+1),ROWS($B$15:B17))),"")</f>
        <v/>
      </c>
      <c r="C17" s="286" t="str">
        <f ca="1">IFERROR(IF(VLOOKUP(B17,INVENTARIO[],4,FALSE)="",VLOOKUP(B17,INVENTARIO[],3,FALSE),CONCATENATE(VLOOKUP(B17,INVENTARIO[],4,FALSE)," - ",(VLOOKUP(B17,INVENTARIO[],3,FALSE)))),"")</f>
        <v/>
      </c>
      <c r="D17" s="286"/>
      <c r="E17" s="286"/>
      <c r="F17" s="286"/>
      <c r="G17" s="285"/>
      <c r="I17" s="58"/>
      <c r="J17" s="45"/>
      <c r="K17" s="35" t="str">
        <f t="array" aca="1" ref="K17" ca="1">IF(ROWS($K$15:K17)&lt;=DATOS!$J$8,INDEX(INDIRECT(TAPA!$K$14),SMALL(IF(caja=TAPA!$O$33,ROW(caja)-ROW(FUID!#REF!)+1),ROWS($K$15:K17))),"")</f>
        <v/>
      </c>
      <c r="L17" s="286" t="str">
        <f ca="1">IFERROR(IF(VLOOKUP(K17,INVENTARIO[],4,FALSE)="",VLOOKUP(K17,INVENTARIO[],3,FALSE),CONCATENATE(VLOOKUP(K17,INVENTARIO[],4,FALSE)," - ",(VLOOKUP(K17,INVENTARIO[],3,FALSE)))),"")</f>
        <v/>
      </c>
      <c r="M17" s="286"/>
      <c r="N17" s="286"/>
      <c r="O17" s="286"/>
      <c r="P17" s="285"/>
      <c r="S17" s="101" t="str">
        <f ca="1">IFERROR(VLOOKUP(B17,INVENTARIO[],5,FALSE),"")</f>
        <v/>
      </c>
      <c r="T17" s="101" t="str">
        <f ca="1">IFERROR(VLOOKUP(B17,INVENTARIO[],6,FALSE),"")</f>
        <v/>
      </c>
      <c r="U17" s="101" t="str">
        <f ca="1">IFERROR(VLOOKUP(K17,INVENTARIO[],5,FALSE),"")</f>
        <v/>
      </c>
      <c r="V17" s="101" t="str">
        <f ca="1">IFERROR(VLOOKUP(K17,INVENTARIO[],6,FALSE),"")</f>
        <v/>
      </c>
    </row>
    <row r="18" spans="1:22" x14ac:dyDescent="0.3">
      <c r="A18" s="45"/>
      <c r="B18" s="35" t="str">
        <f t="array" aca="1" ref="B18" ca="1">IF(ROWS($B$15:B18)&lt;=DATOS!$J$9,INDEX(INDIRECT(TAPA!$B$14),SMALL(IF(caja=TAPA!$F$33,ROW(caja)-ROW(FUID!#REF!)+1),ROWS($B$15:B18))),"")</f>
        <v/>
      </c>
      <c r="C18" s="286" t="str">
        <f ca="1">IFERROR(IF(VLOOKUP(B18,INVENTARIO[],4,FALSE)="",VLOOKUP(B18,INVENTARIO[],3,FALSE),CONCATENATE(VLOOKUP(B18,INVENTARIO[],4,FALSE)," - ",(VLOOKUP(B18,INVENTARIO[],3,FALSE)))),"")</f>
        <v/>
      </c>
      <c r="D18" s="286"/>
      <c r="E18" s="286"/>
      <c r="F18" s="286"/>
      <c r="G18" s="285"/>
      <c r="I18" s="58"/>
      <c r="J18" s="45"/>
      <c r="K18" s="35" t="str">
        <f t="array" aca="1" ref="K18" ca="1">IF(ROWS($K$15:K18)&lt;=DATOS!$J$8,INDEX(INDIRECT(TAPA!$K$14),SMALL(IF(caja=TAPA!$O$33,ROW(caja)-ROW(FUID!#REF!)+1),ROWS($K$15:K18))),"")</f>
        <v/>
      </c>
      <c r="L18" s="286" t="str">
        <f ca="1">IFERROR(IF(VLOOKUP(K18,INVENTARIO[],4,FALSE)="",VLOOKUP(K18,INVENTARIO[],3,FALSE),CONCATENATE(VLOOKUP(K18,INVENTARIO[],4,FALSE)," - ",(VLOOKUP(K18,INVENTARIO[],3,FALSE)))),"")</f>
        <v/>
      </c>
      <c r="M18" s="286"/>
      <c r="N18" s="286"/>
      <c r="O18" s="286"/>
      <c r="P18" s="285"/>
      <c r="S18" s="101" t="str">
        <f ca="1">IFERROR(VLOOKUP(B18,INVENTARIO[],5,FALSE),"")</f>
        <v/>
      </c>
      <c r="T18" s="101" t="str">
        <f ca="1">IFERROR(VLOOKUP(B18,INVENTARIO[],6,FALSE),"")</f>
        <v/>
      </c>
      <c r="U18" s="101" t="str">
        <f ca="1">IFERROR(VLOOKUP(K18,INVENTARIO[],5,FALSE),"")</f>
        <v/>
      </c>
      <c r="V18" s="101" t="str">
        <f ca="1">IFERROR(VLOOKUP(K18,INVENTARIO[],6,FALSE),"")</f>
        <v/>
      </c>
    </row>
    <row r="19" spans="1:22" x14ac:dyDescent="0.3">
      <c r="A19" s="45"/>
      <c r="B19" s="35" t="str">
        <f t="array" aca="1" ref="B19" ca="1">IF(ROWS($B$15:B19)&lt;=DATOS!$J$9,INDEX(INDIRECT(TAPA!$B$14),SMALL(IF(caja=TAPA!$F$33,ROW(caja)-ROW(FUID!#REF!)+1),ROWS($B$15:B19))),"")</f>
        <v/>
      </c>
      <c r="C19" s="286" t="str">
        <f ca="1">IFERROR(IF(VLOOKUP(B19,INVENTARIO[],4,FALSE)="",VLOOKUP(B19,INVENTARIO[],3,FALSE),CONCATENATE(VLOOKUP(B19,INVENTARIO[],4,FALSE)," - ",(VLOOKUP(B19,INVENTARIO[],3,FALSE)))),"")</f>
        <v/>
      </c>
      <c r="D19" s="286"/>
      <c r="E19" s="286"/>
      <c r="F19" s="286"/>
      <c r="G19" s="285"/>
      <c r="I19" s="58"/>
      <c r="J19" s="45"/>
      <c r="K19" s="35" t="str">
        <f t="array" aca="1" ref="K19" ca="1">IF(ROWS($K$15:K19)&lt;=DATOS!$J$8,INDEX(INDIRECT(TAPA!$K$14),SMALL(IF(caja=TAPA!$O$33,ROW(caja)-ROW(FUID!#REF!)+1),ROWS($K$15:K19))),"")</f>
        <v/>
      </c>
      <c r="L19" s="286" t="str">
        <f ca="1">IFERROR(IF(VLOOKUP(K19,INVENTARIO[],4,FALSE)="",VLOOKUP(K19,INVENTARIO[],3,FALSE),CONCATENATE(VLOOKUP(K19,INVENTARIO[],4,FALSE)," - ",(VLOOKUP(K19,INVENTARIO[],3,FALSE)))),"")</f>
        <v/>
      </c>
      <c r="M19" s="286"/>
      <c r="N19" s="286"/>
      <c r="O19" s="286"/>
      <c r="P19" s="285"/>
      <c r="S19" s="101" t="str">
        <f ca="1">IFERROR(VLOOKUP(B19,INVENTARIO[],5,FALSE),"")</f>
        <v/>
      </c>
      <c r="T19" s="101" t="str">
        <f ca="1">IFERROR(VLOOKUP(B19,INVENTARIO[],6,FALSE),"")</f>
        <v/>
      </c>
      <c r="U19" s="101" t="str">
        <f ca="1">IFERROR(VLOOKUP(K19,INVENTARIO[],5,FALSE),"")</f>
        <v/>
      </c>
      <c r="V19" s="101" t="str">
        <f ca="1">IFERROR(VLOOKUP(K19,INVENTARIO[],6,FALSE),"")</f>
        <v/>
      </c>
    </row>
    <row r="20" spans="1:22" x14ac:dyDescent="0.3">
      <c r="A20" s="45"/>
      <c r="B20" s="35" t="str">
        <f t="array" aca="1" ref="B20" ca="1">IF(ROWS($B$15:B20)&lt;=DATOS!$J$9,INDEX(INDIRECT(TAPA!$B$14),SMALL(IF(caja=TAPA!$F$33,ROW(caja)-ROW(FUID!#REF!)+1),ROWS($B$15:B20))),"")</f>
        <v/>
      </c>
      <c r="C20" s="286" t="str">
        <f ca="1">IFERROR(IF(VLOOKUP(B20,INVENTARIO[],4,FALSE)="",VLOOKUP(B20,INVENTARIO[],3,FALSE),CONCATENATE(VLOOKUP(B20,INVENTARIO[],4,FALSE)," - ",(VLOOKUP(B20,INVENTARIO[],3,FALSE)))),"")</f>
        <v/>
      </c>
      <c r="D20" s="286"/>
      <c r="E20" s="286"/>
      <c r="F20" s="286"/>
      <c r="G20" s="285"/>
      <c r="I20" s="58"/>
      <c r="J20" s="45"/>
      <c r="K20" s="35" t="str">
        <f t="array" aca="1" ref="K20" ca="1">IF(ROWS($K$15:K20)&lt;=DATOS!$J$8,INDEX(INDIRECT(TAPA!$K$14),SMALL(IF(caja=TAPA!$O$33,ROW(caja)-ROW(FUID!#REF!)+1),ROWS($K$15:K20))),"")</f>
        <v/>
      </c>
      <c r="L20" s="286" t="str">
        <f ca="1">IFERROR(IF(VLOOKUP(K20,INVENTARIO[],4,FALSE)="",VLOOKUP(K20,INVENTARIO[],3,FALSE),CONCATENATE(VLOOKUP(K20,INVENTARIO[],4,FALSE)," - ",(VLOOKUP(K20,INVENTARIO[],3,FALSE)))),"")</f>
        <v/>
      </c>
      <c r="M20" s="286"/>
      <c r="N20" s="286"/>
      <c r="O20" s="286"/>
      <c r="P20" s="285"/>
      <c r="S20" s="101" t="str">
        <f ca="1">IFERROR(VLOOKUP(B20,INVENTARIO[],5,FALSE),"")</f>
        <v/>
      </c>
      <c r="T20" s="101" t="str">
        <f ca="1">IFERROR(VLOOKUP(B20,INVENTARIO[],6,FALSE),"")</f>
        <v/>
      </c>
      <c r="U20" s="101" t="str">
        <f ca="1">IFERROR(VLOOKUP(K20,INVENTARIO[],5,FALSE),"")</f>
        <v/>
      </c>
      <c r="V20" s="101" t="str">
        <f ca="1">IFERROR(VLOOKUP(K20,INVENTARIO[],6,FALSE),"")</f>
        <v/>
      </c>
    </row>
    <row r="21" spans="1:22" x14ac:dyDescent="0.3">
      <c r="A21" s="45"/>
      <c r="B21" s="35" t="str">
        <f t="array" aca="1" ref="B21" ca="1">IF(ROWS($B$15:B21)&lt;=DATOS!$J$9,INDEX(INDIRECT(TAPA!$B$14),SMALL(IF(caja=TAPA!$F$33,ROW(caja)-ROW(FUID!#REF!)+1),ROWS($B$15:B21))),"")</f>
        <v/>
      </c>
      <c r="C21" s="286" t="str">
        <f ca="1">IFERROR(IF(VLOOKUP(B21,INVENTARIO[],4,FALSE)="",VLOOKUP(B21,INVENTARIO[],3,FALSE),CONCATENATE(VLOOKUP(B21,INVENTARIO[],4,FALSE)," - ",(VLOOKUP(B21,INVENTARIO[],3,FALSE)))),"")</f>
        <v/>
      </c>
      <c r="D21" s="286"/>
      <c r="E21" s="286"/>
      <c r="F21" s="286"/>
      <c r="G21" s="285"/>
      <c r="I21" s="58"/>
      <c r="J21" s="45"/>
      <c r="K21" s="35" t="str">
        <f t="array" aca="1" ref="K21" ca="1">IF(ROWS($K$15:K21)&lt;=DATOS!$J$8,INDEX(INDIRECT(TAPA!$K$14),SMALL(IF(caja=TAPA!$O$33,ROW(caja)-ROW(FUID!#REF!)+1),ROWS($K$15:K21))),"")</f>
        <v/>
      </c>
      <c r="L21" s="286" t="str">
        <f ca="1">IFERROR(IF(VLOOKUP(K21,INVENTARIO[],4,FALSE)="",VLOOKUP(K21,INVENTARIO[],3,FALSE),CONCATENATE(VLOOKUP(K21,INVENTARIO[],4,FALSE)," - ",(VLOOKUP(K21,INVENTARIO[],3,FALSE)))),"")</f>
        <v/>
      </c>
      <c r="M21" s="286"/>
      <c r="N21" s="286"/>
      <c r="O21" s="286"/>
      <c r="P21" s="285"/>
      <c r="S21" s="101" t="str">
        <f ca="1">IFERROR(VLOOKUP(B21,INVENTARIO[],5,FALSE),"")</f>
        <v/>
      </c>
      <c r="T21" s="101" t="str">
        <f ca="1">IFERROR(VLOOKUP(B21,INVENTARIO[],6,FALSE),"")</f>
        <v/>
      </c>
      <c r="U21" s="101" t="str">
        <f ca="1">IFERROR(VLOOKUP(K21,INVENTARIO[],5,FALSE),"")</f>
        <v/>
      </c>
      <c r="V21" s="101" t="str">
        <f ca="1">IFERROR(VLOOKUP(K21,INVENTARIO[],6,FALSE),"")</f>
        <v/>
      </c>
    </row>
    <row r="22" spans="1:22" x14ac:dyDescent="0.3">
      <c r="A22" s="45"/>
      <c r="B22" s="35" t="str">
        <f t="array" aca="1" ref="B22" ca="1">IF(ROWS($B$15:B22)&lt;=DATOS!$J$9,INDEX(INDIRECT(TAPA!$B$14),SMALL(IF(caja=TAPA!$F$33,ROW(caja)-ROW(FUID!#REF!)+1),ROWS($B$15:B22))),"")</f>
        <v/>
      </c>
      <c r="C22" s="286" t="str">
        <f ca="1">IFERROR(IF(VLOOKUP(B22,INVENTARIO[],4,FALSE)="",VLOOKUP(B22,INVENTARIO[],3,FALSE),CONCATENATE(VLOOKUP(B22,INVENTARIO[],4,FALSE)," - ",(VLOOKUP(B22,INVENTARIO[],3,FALSE)))),"")</f>
        <v/>
      </c>
      <c r="D22" s="286"/>
      <c r="E22" s="286"/>
      <c r="F22" s="286"/>
      <c r="G22" s="285"/>
      <c r="I22" s="58"/>
      <c r="J22" s="45"/>
      <c r="K22" s="35" t="str">
        <f t="array" aca="1" ref="K22" ca="1">IF(ROWS($K$15:K22)&lt;=DATOS!$J$8,INDEX(INDIRECT(TAPA!$K$14),SMALL(IF(caja=TAPA!$O$33,ROW(caja)-ROW(FUID!#REF!)+1),ROWS($K$15:K22))),"")</f>
        <v/>
      </c>
      <c r="L22" s="286" t="str">
        <f ca="1">IFERROR(IF(VLOOKUP(K22,INVENTARIO[],4,FALSE)="",VLOOKUP(K22,INVENTARIO[],3,FALSE),CONCATENATE(VLOOKUP(K22,INVENTARIO[],4,FALSE)," - ",(VLOOKUP(K22,INVENTARIO[],3,FALSE)))),"")</f>
        <v/>
      </c>
      <c r="M22" s="286"/>
      <c r="N22" s="286"/>
      <c r="O22" s="286"/>
      <c r="P22" s="285"/>
      <c r="S22" s="101" t="str">
        <f ca="1">IFERROR(VLOOKUP(B22,INVENTARIO[],5,FALSE),"")</f>
        <v/>
      </c>
      <c r="T22" s="101" t="str">
        <f ca="1">IFERROR(VLOOKUP(B22,INVENTARIO[],6,FALSE),"")</f>
        <v/>
      </c>
      <c r="U22" s="101" t="str">
        <f ca="1">IFERROR(VLOOKUP(K22,INVENTARIO[],5,FALSE),"")</f>
        <v/>
      </c>
      <c r="V22" s="101" t="str">
        <f ca="1">IFERROR(VLOOKUP(K22,INVENTARIO[],6,FALSE),"")</f>
        <v/>
      </c>
    </row>
    <row r="23" spans="1:22" x14ac:dyDescent="0.3">
      <c r="A23" s="45"/>
      <c r="B23" s="35" t="str">
        <f t="array" aca="1" ref="B23" ca="1">IF(ROWS($B$15:B23)&lt;=DATOS!$J$9,INDEX(INDIRECT(TAPA!$B$14),SMALL(IF(caja=TAPA!$F$33,ROW(caja)-ROW(FUID!#REF!)+1),ROWS($B$15:B23))),"")</f>
        <v/>
      </c>
      <c r="C23" s="286" t="str">
        <f ca="1">IFERROR(IF(VLOOKUP(B23,INVENTARIO[],4,FALSE)="",VLOOKUP(B23,INVENTARIO[],3,FALSE),CONCATENATE(VLOOKUP(B23,INVENTARIO[],4,FALSE)," - ",(VLOOKUP(B23,INVENTARIO[],3,FALSE)))),"")</f>
        <v/>
      </c>
      <c r="D23" s="286"/>
      <c r="E23" s="286"/>
      <c r="F23" s="286"/>
      <c r="G23" s="285"/>
      <c r="I23" s="58"/>
      <c r="J23" s="45"/>
      <c r="K23" s="35" t="str">
        <f t="array" aca="1" ref="K23" ca="1">IF(ROWS($K$15:K23)&lt;=DATOS!$J$8,INDEX(INDIRECT(TAPA!$K$14),SMALL(IF(caja=TAPA!$O$33,ROW(caja)-ROW(FUID!#REF!)+1),ROWS($K$15:K23))),"")</f>
        <v/>
      </c>
      <c r="L23" s="286" t="str">
        <f ca="1">IFERROR(IF(VLOOKUP(K23,INVENTARIO[],4,FALSE)="",VLOOKUP(K23,INVENTARIO[],3,FALSE),CONCATENATE(VLOOKUP(K23,INVENTARIO[],4,FALSE)," - ",(VLOOKUP(K23,INVENTARIO[],3,FALSE)))),"")</f>
        <v/>
      </c>
      <c r="M23" s="286"/>
      <c r="N23" s="286"/>
      <c r="O23" s="286"/>
      <c r="P23" s="285"/>
      <c r="S23" s="101" t="str">
        <f ca="1">IFERROR(VLOOKUP(B23,INVENTARIO[],5,FALSE),"")</f>
        <v/>
      </c>
      <c r="T23" s="101" t="str">
        <f ca="1">IFERROR(VLOOKUP(B23,INVENTARIO[],6,FALSE),"")</f>
        <v/>
      </c>
      <c r="U23" s="101" t="str">
        <f ca="1">IFERROR(VLOOKUP(K23,INVENTARIO[],5,FALSE),"")</f>
        <v/>
      </c>
      <c r="V23" s="101" t="str">
        <f ca="1">IFERROR(VLOOKUP(K23,INVENTARIO[],6,FALSE),"")</f>
        <v/>
      </c>
    </row>
    <row r="24" spans="1:22" x14ac:dyDescent="0.3">
      <c r="A24" s="45"/>
      <c r="B24" s="35" t="str">
        <f t="array" aca="1" ref="B24" ca="1">IF(ROWS($B$15:B24)&lt;=DATOS!$J$9,INDEX(INDIRECT(TAPA!$B$14),SMALL(IF(caja=TAPA!$F$33,ROW(caja)-ROW(FUID!#REF!)+1),ROWS($B$15:B24))),"")</f>
        <v/>
      </c>
      <c r="C24" s="286" t="str">
        <f ca="1">IFERROR(IF(VLOOKUP(B24,INVENTARIO[],4,FALSE)="",VLOOKUP(B24,INVENTARIO[],3,FALSE),CONCATENATE(VLOOKUP(B24,INVENTARIO[],4,FALSE)," - ",(VLOOKUP(B24,INVENTARIO[],3,FALSE)))),"")</f>
        <v/>
      </c>
      <c r="D24" s="286"/>
      <c r="E24" s="286"/>
      <c r="F24" s="286"/>
      <c r="G24" s="285"/>
      <c r="I24" s="58"/>
      <c r="J24" s="45"/>
      <c r="K24" s="35" t="str">
        <f t="array" aca="1" ref="K24" ca="1">IF(ROWS($K$15:K24)&lt;=DATOS!$J$8,INDEX(INDIRECT(TAPA!$K$14),SMALL(IF(caja=TAPA!$O$33,ROW(caja)-ROW(FUID!#REF!)+1),ROWS($K$15:K24))),"")</f>
        <v/>
      </c>
      <c r="L24" s="286" t="str">
        <f ca="1">IFERROR(IF(VLOOKUP(K24,INVENTARIO[],4,FALSE)="",VLOOKUP(K24,INVENTARIO[],3,FALSE),CONCATENATE(VLOOKUP(K24,INVENTARIO[],4,FALSE)," - ",(VLOOKUP(K24,INVENTARIO[],3,FALSE)))),"")</f>
        <v/>
      </c>
      <c r="M24" s="286"/>
      <c r="N24" s="286"/>
      <c r="O24" s="286"/>
      <c r="P24" s="285"/>
      <c r="S24" s="101" t="str">
        <f ca="1">IFERROR(VLOOKUP(B24,INVENTARIO[],5,FALSE),"")</f>
        <v/>
      </c>
      <c r="T24" s="101" t="str">
        <f ca="1">IFERROR(VLOOKUP(B24,INVENTARIO[],6,FALSE),"")</f>
        <v/>
      </c>
      <c r="U24" s="101" t="str">
        <f ca="1">IFERROR(VLOOKUP(K24,INVENTARIO[],5,FALSE),"")</f>
        <v/>
      </c>
      <c r="V24" s="101" t="str">
        <f ca="1">IFERROR(VLOOKUP(K24,INVENTARIO[],6,FALSE),"")</f>
        <v/>
      </c>
    </row>
    <row r="25" spans="1:22" x14ac:dyDescent="0.3">
      <c r="A25" s="45"/>
      <c r="B25" s="35" t="str">
        <f t="array" aca="1" ref="B25" ca="1">IF(ROWS($B$15:B25)&lt;=DATOS!$J$9,INDEX(INDIRECT(TAPA!$B$14),SMALL(IF(caja=TAPA!$F$33,ROW(caja)-ROW(FUID!#REF!)+1),ROWS($B$15:B25))),"")</f>
        <v/>
      </c>
      <c r="C25" s="286" t="str">
        <f ca="1">IFERROR(IF(VLOOKUP(B25,INVENTARIO[],4,FALSE)="",VLOOKUP(B25,INVENTARIO[],3,FALSE),CONCATENATE(VLOOKUP(B25,INVENTARIO[],4,FALSE)," - ",(VLOOKUP(B25,INVENTARIO[],3,FALSE)))),"")</f>
        <v/>
      </c>
      <c r="D25" s="286"/>
      <c r="E25" s="286"/>
      <c r="F25" s="286"/>
      <c r="G25" s="285"/>
      <c r="I25" s="58"/>
      <c r="J25" s="45"/>
      <c r="K25" s="35" t="str">
        <f t="array" aca="1" ref="K25" ca="1">IF(ROWS($K$15:K25)&lt;=DATOS!$J$8,INDEX(INDIRECT(TAPA!$K$14),SMALL(IF(caja=TAPA!$O$33,ROW(caja)-ROW(FUID!#REF!)+1),ROWS($K$15:K25))),"")</f>
        <v/>
      </c>
      <c r="L25" s="286" t="str">
        <f ca="1">IFERROR(IF(VLOOKUP(K25,INVENTARIO[],4,FALSE)="",VLOOKUP(K25,INVENTARIO[],3,FALSE),CONCATENATE(VLOOKUP(K25,INVENTARIO[],4,FALSE)," - ",(VLOOKUP(K25,INVENTARIO[],3,FALSE)))),"")</f>
        <v/>
      </c>
      <c r="M25" s="286"/>
      <c r="N25" s="286"/>
      <c r="O25" s="286"/>
      <c r="P25" s="285"/>
      <c r="S25" s="101" t="str">
        <f ca="1">IFERROR(VLOOKUP(B25,INVENTARIO[],5,FALSE),"")</f>
        <v/>
      </c>
      <c r="T25" s="101" t="str">
        <f ca="1">IFERROR(VLOOKUP(B25,INVENTARIO[],6,FALSE),"")</f>
        <v/>
      </c>
      <c r="U25" s="101" t="str">
        <f ca="1">IFERROR(VLOOKUP(K25,INVENTARIO[],5,FALSE),"")</f>
        <v/>
      </c>
      <c r="V25" s="101" t="str">
        <f ca="1">IFERROR(VLOOKUP(K25,INVENTARIO[],6,FALSE),"")</f>
        <v/>
      </c>
    </row>
    <row r="26" spans="1:22" x14ac:dyDescent="0.3">
      <c r="A26" s="45"/>
      <c r="B26" s="35" t="str">
        <f t="array" aca="1" ref="B26" ca="1">IF(ROWS($B$15:B26)&lt;=DATOS!$J$9,INDEX(INDIRECT(TAPA!$B$14),SMALL(IF(caja=TAPA!$F$33,ROW(caja)-ROW(FUID!#REF!)+1),ROWS($B$15:B26))),"")</f>
        <v/>
      </c>
      <c r="C26" s="286" t="str">
        <f ca="1">IFERROR(IF(VLOOKUP(B26,INVENTARIO[],4,FALSE)="",VLOOKUP(B26,INVENTARIO[],3,FALSE),CONCATENATE(VLOOKUP(B26,INVENTARIO[],4,FALSE)," - ",(VLOOKUP(B26,INVENTARIO[],3,FALSE)))),"")</f>
        <v/>
      </c>
      <c r="D26" s="286"/>
      <c r="E26" s="286"/>
      <c r="F26" s="286"/>
      <c r="G26" s="285"/>
      <c r="I26" s="58"/>
      <c r="J26" s="45"/>
      <c r="K26" s="35" t="str">
        <f t="array" aca="1" ref="K26" ca="1">IF(ROWS($K$15:K26)&lt;=DATOS!$J$8,INDEX(INDIRECT(TAPA!$K$14),SMALL(IF(caja=TAPA!$O$33,ROW(caja)-ROW(FUID!#REF!)+1),ROWS($K$15:K26))),"")</f>
        <v/>
      </c>
      <c r="L26" s="286" t="str">
        <f ca="1">IFERROR(IF(VLOOKUP(K26,INVENTARIO[],4,FALSE)="",VLOOKUP(K26,INVENTARIO[],3,FALSE),CONCATENATE(VLOOKUP(K26,INVENTARIO[],4,FALSE)," - ",(VLOOKUP(K26,INVENTARIO[],3,FALSE)))),"")</f>
        <v/>
      </c>
      <c r="M26" s="286"/>
      <c r="N26" s="286"/>
      <c r="O26" s="286"/>
      <c r="P26" s="285"/>
      <c r="S26" s="101" t="str">
        <f ca="1">IFERROR(VLOOKUP(B26,INVENTARIO[],5,FALSE),"")</f>
        <v/>
      </c>
      <c r="T26" s="101" t="str">
        <f ca="1">IFERROR(VLOOKUP(B26,INVENTARIO[],6,FALSE),"")</f>
        <v/>
      </c>
      <c r="U26" s="101" t="str">
        <f ca="1">IFERROR(VLOOKUP(K26,INVENTARIO[],5,FALSE),"")</f>
        <v/>
      </c>
      <c r="V26" s="101" t="str">
        <f ca="1">IFERROR(VLOOKUP(K26,INVENTARIO[],6,FALSE),"")</f>
        <v/>
      </c>
    </row>
    <row r="27" spans="1:22" x14ac:dyDescent="0.3">
      <c r="A27" s="45"/>
      <c r="B27" s="35" t="str">
        <f t="array" aca="1" ref="B27" ca="1">IF(ROWS($B$15:B27)&lt;=DATOS!$J$9,INDEX(INDIRECT(TAPA!$B$14),SMALL(IF(caja=TAPA!$F$33,ROW(caja)-ROW(FUID!#REF!)+1),ROWS($B$15:B27))),"")</f>
        <v/>
      </c>
      <c r="C27" s="286" t="str">
        <f ca="1">IFERROR(IF(VLOOKUP(B27,INVENTARIO[],4,FALSE)="",VLOOKUP(B27,INVENTARIO[],3,FALSE),CONCATENATE(VLOOKUP(B27,INVENTARIO[],4,FALSE)," - ",(VLOOKUP(B27,INVENTARIO[],3,FALSE)))),"")</f>
        <v/>
      </c>
      <c r="D27" s="286"/>
      <c r="E27" s="286"/>
      <c r="F27" s="286"/>
      <c r="G27" s="285"/>
      <c r="I27" s="58"/>
      <c r="J27" s="45"/>
      <c r="K27" s="35" t="str">
        <f t="array" aca="1" ref="K27" ca="1">IF(ROWS($K$15:K27)&lt;=DATOS!$J$8,INDEX(INDIRECT(TAPA!$K$14),SMALL(IF(caja=TAPA!$O$33,ROW(caja)-ROW(FUID!#REF!)+1),ROWS($K$15:K27))),"")</f>
        <v/>
      </c>
      <c r="L27" s="286" t="str">
        <f ca="1">IFERROR(IF(VLOOKUP(K27,INVENTARIO[],4,FALSE)="",VLOOKUP(K27,INVENTARIO[],3,FALSE),CONCATENATE(VLOOKUP(K27,INVENTARIO[],4,FALSE)," - ",(VLOOKUP(K27,INVENTARIO[],3,FALSE)))),"")</f>
        <v/>
      </c>
      <c r="M27" s="286"/>
      <c r="N27" s="286"/>
      <c r="O27" s="286"/>
      <c r="P27" s="285"/>
      <c r="S27" s="101" t="str">
        <f ca="1">IFERROR(VLOOKUP(B27,INVENTARIO[],5,FALSE),"")</f>
        <v/>
      </c>
      <c r="T27" s="101" t="str">
        <f ca="1">IFERROR(VLOOKUP(B27,INVENTARIO[],6,FALSE),"")</f>
        <v/>
      </c>
      <c r="U27" s="101" t="str">
        <f ca="1">IFERROR(VLOOKUP(K27,INVENTARIO[],5,FALSE),"")</f>
        <v/>
      </c>
      <c r="V27" s="101" t="str">
        <f ca="1">IFERROR(VLOOKUP(K27,INVENTARIO[],6,FALSE),"")</f>
        <v/>
      </c>
    </row>
    <row r="28" spans="1:22" x14ac:dyDescent="0.3">
      <c r="A28" s="45"/>
      <c r="B28" s="35" t="str">
        <f t="array" aca="1" ref="B28" ca="1">IF(ROWS($B$15:B28)&lt;=DATOS!$J$9,INDEX(INDIRECT(TAPA!$B$14),SMALL(IF(caja=TAPA!$F$33,ROW(caja)-ROW(FUID!#REF!)+1),ROWS($B$15:B28))),"")</f>
        <v/>
      </c>
      <c r="C28" s="286" t="str">
        <f ca="1">IFERROR(IF(VLOOKUP(B28,INVENTARIO[],4,FALSE)="",VLOOKUP(B28,INVENTARIO[],3,FALSE),CONCATENATE(VLOOKUP(B28,INVENTARIO[],4,FALSE)," - ",(VLOOKUP(B28,INVENTARIO[],3,FALSE)))),"")</f>
        <v/>
      </c>
      <c r="D28" s="286"/>
      <c r="E28" s="286"/>
      <c r="F28" s="286"/>
      <c r="G28" s="285"/>
      <c r="I28" s="58"/>
      <c r="J28" s="45"/>
      <c r="K28" s="35" t="str">
        <f t="array" aca="1" ref="K28" ca="1">IF(ROWS($K$15:K28)&lt;=DATOS!$J$8,INDEX(INDIRECT(TAPA!$K$14),SMALL(IF(caja=TAPA!$O$33,ROW(caja)-ROW(FUID!#REF!)+1),ROWS($K$15:K28))),"")</f>
        <v/>
      </c>
      <c r="L28" s="286" t="str">
        <f ca="1">IFERROR(IF(VLOOKUP(K28,INVENTARIO[],4,FALSE)="",VLOOKUP(K28,INVENTARIO[],3,FALSE),CONCATENATE(VLOOKUP(K28,INVENTARIO[],4,FALSE)," - ",(VLOOKUP(K28,INVENTARIO[],3,FALSE)))),"")</f>
        <v/>
      </c>
      <c r="M28" s="286"/>
      <c r="N28" s="286"/>
      <c r="O28" s="286"/>
      <c r="P28" s="285"/>
      <c r="S28" s="101" t="str">
        <f ca="1">IFERROR(VLOOKUP(B28,INVENTARIO[],5,FALSE),"")</f>
        <v/>
      </c>
      <c r="T28" s="101" t="str">
        <f ca="1">IFERROR(VLOOKUP(B28,INVENTARIO[],6,FALSE),"")</f>
        <v/>
      </c>
      <c r="U28" s="101" t="str">
        <f ca="1">IFERROR(VLOOKUP(K28,INVENTARIO[],5,FALSE),"")</f>
        <v/>
      </c>
      <c r="V28" s="101" t="str">
        <f ca="1">IFERROR(VLOOKUP(K28,INVENTARIO[],6,FALSE),"")</f>
        <v/>
      </c>
    </row>
    <row r="29" spans="1:22" x14ac:dyDescent="0.3">
      <c r="A29" s="45"/>
      <c r="B29" s="35" t="str">
        <f t="array" aca="1" ref="B29" ca="1">IF(ROWS($B$15:B29)&lt;=DATOS!$J$9,INDEX(INDIRECT(TAPA!$B$14),SMALL(IF(caja=TAPA!$F$33,ROW(caja)-ROW(FUID!#REF!)+1),ROWS($B$15:B29))),"")</f>
        <v/>
      </c>
      <c r="C29" s="286" t="str">
        <f ca="1">IFERROR(IF(VLOOKUP(B29,INVENTARIO[],4,FALSE)="",VLOOKUP(B29,INVENTARIO[],3,FALSE),CONCATENATE(VLOOKUP(B29,INVENTARIO[],4,FALSE)," - ",(VLOOKUP(B29,INVENTARIO[],3,FALSE)))),"")</f>
        <v/>
      </c>
      <c r="D29" s="286"/>
      <c r="E29" s="286"/>
      <c r="F29" s="286"/>
      <c r="G29" s="285"/>
      <c r="I29" s="58"/>
      <c r="J29" s="45"/>
      <c r="K29" s="35" t="str">
        <f t="array" aca="1" ref="K29" ca="1">IF(ROWS($K$15:K29)&lt;=DATOS!$J$8,INDEX(INDIRECT(TAPA!$K$14),SMALL(IF(caja=TAPA!$O$33,ROW(caja)-ROW(FUID!#REF!)+1),ROWS($K$15:K29))),"")</f>
        <v/>
      </c>
      <c r="L29" s="286" t="str">
        <f ca="1">IFERROR(IF(VLOOKUP(K29,INVENTARIO[],4,FALSE)="",VLOOKUP(K29,INVENTARIO[],3,FALSE),CONCATENATE(VLOOKUP(K29,INVENTARIO[],4,FALSE)," - ",(VLOOKUP(K29,INVENTARIO[],3,FALSE)))),"")</f>
        <v/>
      </c>
      <c r="M29" s="286"/>
      <c r="N29" s="286"/>
      <c r="O29" s="286"/>
      <c r="P29" s="285"/>
      <c r="S29" s="101" t="str">
        <f ca="1">IFERROR(VLOOKUP(B29,INVENTARIO[],5,FALSE),"")</f>
        <v/>
      </c>
      <c r="T29" s="101" t="str">
        <f ca="1">IFERROR(VLOOKUP(B29,INVENTARIO[],6,FALSE),"")</f>
        <v/>
      </c>
      <c r="U29" s="101" t="str">
        <f ca="1">IFERROR(VLOOKUP(K29,INVENTARIO[],5,FALSE),"")</f>
        <v/>
      </c>
      <c r="V29" s="101" t="str">
        <f ca="1">IFERROR(VLOOKUP(K29,INVENTARIO[],6,FALSE),"")</f>
        <v/>
      </c>
    </row>
    <row r="30" spans="1:22" ht="6.75" customHeight="1" x14ac:dyDescent="0.3">
      <c r="A30" s="46"/>
      <c r="B30" s="47"/>
      <c r="C30" s="47"/>
      <c r="D30" s="47"/>
      <c r="E30" s="47"/>
      <c r="F30" s="47"/>
      <c r="G30" s="48"/>
      <c r="I30" s="58"/>
      <c r="J30" s="46"/>
      <c r="K30" s="47"/>
      <c r="L30" s="47"/>
      <c r="M30" s="47"/>
      <c r="N30" s="47"/>
      <c r="O30" s="47"/>
      <c r="P30" s="48"/>
    </row>
    <row r="31" spans="1:22" ht="18" customHeight="1" x14ac:dyDescent="0.3">
      <c r="A31" s="49"/>
      <c r="B31" s="50"/>
      <c r="C31" s="287" t="s">
        <v>535</v>
      </c>
      <c r="D31" s="287"/>
      <c r="E31" s="288"/>
      <c r="F31" s="35" t="str">
        <f>IF(F33="","",COUNT(B15:B29))</f>
        <v/>
      </c>
      <c r="G31" s="48"/>
      <c r="I31" s="58"/>
      <c r="J31" s="49"/>
      <c r="K31" s="289" t="s">
        <v>535</v>
      </c>
      <c r="L31" s="289"/>
      <c r="M31" s="289"/>
      <c r="N31" s="289"/>
      <c r="O31" s="35" t="str">
        <f>IF(O33="","",COUNT(K15:K29))</f>
        <v/>
      </c>
      <c r="P31" s="48"/>
    </row>
    <row r="32" spans="1:22" ht="15.75" customHeight="1" thickBot="1" x14ac:dyDescent="0.35">
      <c r="A32" s="276" t="s">
        <v>10</v>
      </c>
      <c r="B32" s="299"/>
      <c r="C32" s="51" t="s">
        <v>42</v>
      </c>
      <c r="D32" s="51" t="s">
        <v>43</v>
      </c>
      <c r="E32" s="47"/>
      <c r="F32" s="47"/>
      <c r="G32" s="48"/>
      <c r="I32" s="58"/>
      <c r="J32" s="276" t="s">
        <v>10</v>
      </c>
      <c r="K32" s="299"/>
      <c r="L32" s="51" t="s">
        <v>42</v>
      </c>
      <c r="M32" s="51" t="s">
        <v>43</v>
      </c>
      <c r="N32" s="47"/>
      <c r="O32" s="47"/>
      <c r="P32" s="48"/>
    </row>
    <row r="33" spans="1:16" ht="15" customHeight="1" x14ac:dyDescent="0.3">
      <c r="A33" s="278"/>
      <c r="B33" s="300"/>
      <c r="C33" s="40" t="str">
        <f>IF(F33="","",MIN(S15:S29))</f>
        <v/>
      </c>
      <c r="D33" s="40" t="str">
        <f>IF(F33="","",MAX(T15:T29))</f>
        <v/>
      </c>
      <c r="E33" s="301" t="s">
        <v>536</v>
      </c>
      <c r="F33" s="302"/>
      <c r="G33" s="303"/>
      <c r="I33" s="58"/>
      <c r="J33" s="278"/>
      <c r="K33" s="300"/>
      <c r="L33" s="40" t="str">
        <f>IF(O33="","",MIN(U15:U29))</f>
        <v/>
      </c>
      <c r="M33" s="40" t="str">
        <f>IF(O33="","",MAX(V15:V29))</f>
        <v/>
      </c>
      <c r="N33" s="301" t="s">
        <v>536</v>
      </c>
      <c r="O33" s="290" t="str">
        <f>IF(F33="","",F33+1)</f>
        <v/>
      </c>
      <c r="P33" s="291"/>
    </row>
    <row r="34" spans="1:16" ht="12.75" customHeight="1" x14ac:dyDescent="0.3">
      <c r="A34" s="46"/>
      <c r="B34" s="47"/>
      <c r="C34" s="47"/>
      <c r="D34" s="47"/>
      <c r="E34" s="301"/>
      <c r="F34" s="304"/>
      <c r="G34" s="305"/>
      <c r="I34" s="58"/>
      <c r="J34" s="46"/>
      <c r="K34" s="47"/>
      <c r="L34" s="47"/>
      <c r="M34" s="47"/>
      <c r="N34" s="301"/>
      <c r="O34" s="292"/>
      <c r="P34" s="293"/>
    </row>
    <row r="35" spans="1:16" ht="24.75" customHeight="1" thickBot="1" x14ac:dyDescent="0.35">
      <c r="A35" s="297" t="str">
        <f>IF(FUID!$C$6="INVENTARIO TRANSFERENCIA PRIMARIA","AÑO TRANSFERENCIA:","AÑO:")</f>
        <v>AÑO:</v>
      </c>
      <c r="B35" s="298"/>
      <c r="C35" s="298"/>
      <c r="D35" s="34"/>
      <c r="E35" s="301"/>
      <c r="F35" s="306"/>
      <c r="G35" s="307"/>
      <c r="I35" s="58"/>
      <c r="J35" s="297" t="str">
        <f>IF(FUID!$C$6="INVENTARIO TRANSFERENCIA PRIMARIA","AÑO TRANSFERENCIA:","AÑO:")</f>
        <v>AÑO:</v>
      </c>
      <c r="K35" s="298"/>
      <c r="L35" s="298"/>
      <c r="M35" s="34"/>
      <c r="N35" s="301"/>
      <c r="O35" s="294"/>
      <c r="P35" s="295"/>
    </row>
    <row r="36" spans="1:16" ht="6.75" customHeight="1" thickBot="1" x14ac:dyDescent="0.35">
      <c r="A36" s="52"/>
      <c r="B36" s="53"/>
      <c r="C36" s="53"/>
      <c r="D36" s="53"/>
      <c r="E36" s="53"/>
      <c r="F36" s="53">
        <v>1</v>
      </c>
      <c r="G36" s="54"/>
      <c r="I36" s="58"/>
      <c r="J36" s="52"/>
      <c r="K36" s="53"/>
      <c r="L36" s="53"/>
      <c r="M36" s="53"/>
      <c r="N36" s="53"/>
      <c r="O36" s="53"/>
      <c r="P36" s="54"/>
    </row>
    <row r="37" spans="1:16" x14ac:dyDescent="0.3">
      <c r="A37" s="42" t="s">
        <v>19</v>
      </c>
      <c r="F37" s="296"/>
      <c r="G37" s="296"/>
      <c r="I37" s="58"/>
      <c r="J37" s="42" t="s">
        <v>19</v>
      </c>
      <c r="O37" s="296"/>
      <c r="P37" s="296"/>
    </row>
    <row r="38" spans="1:16" x14ac:dyDescent="0.3">
      <c r="I38" s="58"/>
    </row>
  </sheetData>
  <sheetProtection sheet="1" objects="1" scenarios="1" selectLockedCells="1"/>
  <mergeCells count="90">
    <mergeCell ref="O33:P35"/>
    <mergeCell ref="F37:G37"/>
    <mergeCell ref="O37:P37"/>
    <mergeCell ref="A35:C35"/>
    <mergeCell ref="J35:L35"/>
    <mergeCell ref="A32:B33"/>
    <mergeCell ref="E33:E35"/>
    <mergeCell ref="F33:G35"/>
    <mergeCell ref="J32:K33"/>
    <mergeCell ref="N33:N35"/>
    <mergeCell ref="C25:F25"/>
    <mergeCell ref="L25:O25"/>
    <mergeCell ref="C29:F29"/>
    <mergeCell ref="L29:O29"/>
    <mergeCell ref="C31:E31"/>
    <mergeCell ref="K31:N31"/>
    <mergeCell ref="L28:O28"/>
    <mergeCell ref="L27:O27"/>
    <mergeCell ref="L26:O26"/>
    <mergeCell ref="C28:F28"/>
    <mergeCell ref="C27:F27"/>
    <mergeCell ref="C26:F26"/>
    <mergeCell ref="C22:F22"/>
    <mergeCell ref="L22:O22"/>
    <mergeCell ref="C23:F23"/>
    <mergeCell ref="L23:O23"/>
    <mergeCell ref="C24:F24"/>
    <mergeCell ref="L24:O24"/>
    <mergeCell ref="L19:O19"/>
    <mergeCell ref="C20:F20"/>
    <mergeCell ref="L20:O20"/>
    <mergeCell ref="C21:F21"/>
    <mergeCell ref="L21:O21"/>
    <mergeCell ref="O11:P11"/>
    <mergeCell ref="F12:G12"/>
    <mergeCell ref="O12:P12"/>
    <mergeCell ref="C14:F14"/>
    <mergeCell ref="G14:G29"/>
    <mergeCell ref="L14:O14"/>
    <mergeCell ref="P14:P29"/>
    <mergeCell ref="C15:F15"/>
    <mergeCell ref="L15:O15"/>
    <mergeCell ref="C16:F16"/>
    <mergeCell ref="L16:O16"/>
    <mergeCell ref="C17:F17"/>
    <mergeCell ref="L17:O17"/>
    <mergeCell ref="C18:F18"/>
    <mergeCell ref="L18:O18"/>
    <mergeCell ref="C19:F19"/>
    <mergeCell ref="A11:B12"/>
    <mergeCell ref="C11:E12"/>
    <mergeCell ref="F11:G11"/>
    <mergeCell ref="J11:K12"/>
    <mergeCell ref="L11:N12"/>
    <mergeCell ref="A8:E8"/>
    <mergeCell ref="F8:G8"/>
    <mergeCell ref="J8:N8"/>
    <mergeCell ref="O8:P8"/>
    <mergeCell ref="A9:B10"/>
    <mergeCell ref="C9:E10"/>
    <mergeCell ref="F9:G9"/>
    <mergeCell ref="J9:K10"/>
    <mergeCell ref="L9:N10"/>
    <mergeCell ref="O9:P9"/>
    <mergeCell ref="F10:G10"/>
    <mergeCell ref="O10:P10"/>
    <mergeCell ref="A6:E6"/>
    <mergeCell ref="F6:G6"/>
    <mergeCell ref="J6:N6"/>
    <mergeCell ref="O6:P6"/>
    <mergeCell ref="A7:E7"/>
    <mergeCell ref="F7:G7"/>
    <mergeCell ref="J7:N7"/>
    <mergeCell ref="O7:P7"/>
    <mergeCell ref="A4:G4"/>
    <mergeCell ref="J4:P4"/>
    <mergeCell ref="A5:E5"/>
    <mergeCell ref="F5:G5"/>
    <mergeCell ref="J5:N5"/>
    <mergeCell ref="O5:P5"/>
    <mergeCell ref="A1:C3"/>
    <mergeCell ref="D1:E3"/>
    <mergeCell ref="F1:G1"/>
    <mergeCell ref="J1:L3"/>
    <mergeCell ref="M1:N3"/>
    <mergeCell ref="O1:P1"/>
    <mergeCell ref="F2:G2"/>
    <mergeCell ref="O2:P2"/>
    <mergeCell ref="F3:G3"/>
    <mergeCell ref="O3:P3"/>
  </mergeCells>
  <printOptions horizontalCentered="1" verticalCentered="1"/>
  <pageMargins left="0.23622047244094491" right="0.23622047244094491" top="0.15748031496062992" bottom="0.15748031496062992" header="0.31496062992125984" footer="0.31496062992125984"/>
  <pageSetup scale="92"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FF0000"/>
  </sheetPr>
  <dimension ref="A1:N35"/>
  <sheetViews>
    <sheetView showGridLines="0" zoomScale="90" zoomScaleNormal="90" zoomScaleSheetLayoutView="85" workbookViewId="0">
      <selection activeCell="A2" sqref="A2:M2"/>
    </sheetView>
  </sheetViews>
  <sheetFormatPr baseColWidth="10" defaultColWidth="0" defaultRowHeight="12.75" zeroHeight="1" x14ac:dyDescent="0.2"/>
  <cols>
    <col min="1" max="12" width="11.42578125" style="97" customWidth="1"/>
    <col min="13" max="13" width="48.140625" style="97" customWidth="1"/>
    <col min="14" max="14" width="1.28515625" style="97" customWidth="1"/>
    <col min="15" max="16384" width="11.42578125" style="97" hidden="1"/>
  </cols>
  <sheetData>
    <row r="1" spans="1:14" ht="54" customHeight="1" x14ac:dyDescent="0.2">
      <c r="B1" s="99"/>
      <c r="C1" s="99"/>
      <c r="D1" s="99"/>
      <c r="E1" s="320" t="s">
        <v>1143</v>
      </c>
      <c r="F1" s="321"/>
      <c r="G1" s="321"/>
      <c r="H1" s="321"/>
      <c r="I1" s="321"/>
      <c r="J1" s="321"/>
      <c r="K1" s="321"/>
      <c r="L1" s="321"/>
      <c r="M1" s="322"/>
    </row>
    <row r="2" spans="1:14" ht="54" customHeight="1" x14ac:dyDescent="0.2">
      <c r="A2" s="308" t="s">
        <v>1144</v>
      </c>
      <c r="B2" s="309"/>
      <c r="C2" s="309"/>
      <c r="D2" s="309"/>
      <c r="E2" s="309"/>
      <c r="F2" s="309"/>
      <c r="G2" s="309"/>
      <c r="H2" s="309"/>
      <c r="I2" s="309"/>
      <c r="J2" s="309"/>
      <c r="K2" s="309"/>
      <c r="L2" s="309"/>
      <c r="M2" s="310"/>
    </row>
    <row r="3" spans="1:14" ht="23.25" customHeight="1" x14ac:dyDescent="0.2">
      <c r="A3" s="311" t="s">
        <v>1112</v>
      </c>
      <c r="B3" s="312"/>
      <c r="C3" s="312"/>
      <c r="D3" s="312"/>
      <c r="E3" s="312"/>
      <c r="F3" s="312"/>
      <c r="G3" s="312"/>
      <c r="H3" s="312"/>
      <c r="I3" s="312"/>
      <c r="J3" s="312"/>
      <c r="K3" s="312"/>
      <c r="L3" s="312"/>
      <c r="M3" s="313"/>
    </row>
    <row r="4" spans="1:14" ht="23.25" customHeight="1" x14ac:dyDescent="0.2">
      <c r="A4" s="314" t="s">
        <v>1113</v>
      </c>
      <c r="B4" s="315"/>
      <c r="C4" s="315"/>
      <c r="D4" s="315"/>
      <c r="E4" s="315"/>
      <c r="F4" s="315"/>
      <c r="G4" s="315"/>
      <c r="H4" s="315"/>
      <c r="I4" s="315"/>
      <c r="J4" s="315"/>
      <c r="K4" s="315"/>
      <c r="L4" s="315"/>
      <c r="M4" s="316"/>
    </row>
    <row r="5" spans="1:14" ht="23.25" customHeight="1" x14ac:dyDescent="0.2">
      <c r="A5" s="314" t="s">
        <v>1120</v>
      </c>
      <c r="B5" s="315"/>
      <c r="C5" s="315"/>
      <c r="D5" s="315"/>
      <c r="E5" s="315"/>
      <c r="F5" s="315"/>
      <c r="G5" s="315"/>
      <c r="H5" s="315"/>
      <c r="I5" s="315"/>
      <c r="J5" s="315"/>
      <c r="K5" s="315"/>
      <c r="L5" s="315"/>
      <c r="M5" s="316"/>
    </row>
    <row r="6" spans="1:14" ht="23.25" customHeight="1" x14ac:dyDescent="0.2">
      <c r="A6" s="314" t="s">
        <v>1121</v>
      </c>
      <c r="B6" s="315"/>
      <c r="C6" s="315"/>
      <c r="D6" s="315"/>
      <c r="E6" s="315"/>
      <c r="F6" s="315"/>
      <c r="G6" s="315"/>
      <c r="H6" s="315"/>
      <c r="I6" s="315"/>
      <c r="J6" s="315"/>
      <c r="K6" s="315"/>
      <c r="L6" s="315"/>
      <c r="M6" s="316"/>
    </row>
    <row r="7" spans="1:14" ht="36.75" customHeight="1" x14ac:dyDescent="0.2">
      <c r="A7" s="314" t="s">
        <v>1122</v>
      </c>
      <c r="B7" s="315"/>
      <c r="C7" s="315"/>
      <c r="D7" s="315"/>
      <c r="E7" s="315"/>
      <c r="F7" s="315"/>
      <c r="G7" s="315"/>
      <c r="H7" s="315"/>
      <c r="I7" s="315"/>
      <c r="J7" s="315"/>
      <c r="K7" s="315"/>
      <c r="L7" s="315"/>
      <c r="M7" s="316"/>
    </row>
    <row r="8" spans="1:14" ht="42" customHeight="1" x14ac:dyDescent="0.2">
      <c r="A8" s="314" t="s">
        <v>1123</v>
      </c>
      <c r="B8" s="315"/>
      <c r="C8" s="315"/>
      <c r="D8" s="315"/>
      <c r="E8" s="315"/>
      <c r="F8" s="315"/>
      <c r="G8" s="315"/>
      <c r="H8" s="315"/>
      <c r="I8" s="315"/>
      <c r="J8" s="315"/>
      <c r="K8" s="315"/>
      <c r="L8" s="315"/>
      <c r="M8" s="316"/>
    </row>
    <row r="9" spans="1:14" ht="38.25" customHeight="1" x14ac:dyDescent="0.2">
      <c r="A9" s="314" t="s">
        <v>1124</v>
      </c>
      <c r="B9" s="315"/>
      <c r="C9" s="315"/>
      <c r="D9" s="315"/>
      <c r="E9" s="315"/>
      <c r="F9" s="315"/>
      <c r="G9" s="315"/>
      <c r="H9" s="315"/>
      <c r="I9" s="315"/>
      <c r="J9" s="315"/>
      <c r="K9" s="315"/>
      <c r="L9" s="315"/>
      <c r="M9" s="316"/>
    </row>
    <row r="10" spans="1:14" ht="38.25" customHeight="1" x14ac:dyDescent="0.2">
      <c r="A10" s="314" t="s">
        <v>1125</v>
      </c>
      <c r="B10" s="315"/>
      <c r="C10" s="315"/>
      <c r="D10" s="315"/>
      <c r="E10" s="315"/>
      <c r="F10" s="315"/>
      <c r="G10" s="315"/>
      <c r="H10" s="315"/>
      <c r="I10" s="315"/>
      <c r="J10" s="315"/>
      <c r="K10" s="315"/>
      <c r="L10" s="315"/>
      <c r="M10" s="316"/>
    </row>
    <row r="11" spans="1:14" ht="67.5" customHeight="1" x14ac:dyDescent="0.2">
      <c r="A11" s="314" t="s">
        <v>1126</v>
      </c>
      <c r="B11" s="315"/>
      <c r="C11" s="315"/>
      <c r="D11" s="315"/>
      <c r="E11" s="315"/>
      <c r="F11" s="315"/>
      <c r="G11" s="315"/>
      <c r="H11" s="315"/>
      <c r="I11" s="315"/>
      <c r="J11" s="315"/>
      <c r="K11" s="315"/>
      <c r="L11" s="315"/>
      <c r="M11" s="316"/>
      <c r="N11" s="98"/>
    </row>
    <row r="12" spans="1:14" ht="39" customHeight="1" x14ac:dyDescent="0.2">
      <c r="A12" s="317" t="s">
        <v>1127</v>
      </c>
      <c r="B12" s="318"/>
      <c r="C12" s="318"/>
      <c r="D12" s="318"/>
      <c r="E12" s="318"/>
      <c r="F12" s="318"/>
      <c r="G12" s="318"/>
      <c r="H12" s="318"/>
      <c r="I12" s="318"/>
      <c r="J12" s="318"/>
      <c r="K12" s="318"/>
      <c r="L12" s="318"/>
      <c r="M12" s="319"/>
    </row>
    <row r="13" spans="1:14" ht="24" customHeight="1" x14ac:dyDescent="0.2">
      <c r="A13" s="314" t="s">
        <v>1128</v>
      </c>
      <c r="B13" s="315"/>
      <c r="C13" s="315"/>
      <c r="D13" s="315"/>
      <c r="E13" s="315"/>
      <c r="F13" s="315"/>
      <c r="G13" s="315"/>
      <c r="H13" s="315"/>
      <c r="I13" s="315"/>
      <c r="J13" s="315"/>
      <c r="K13" s="315"/>
      <c r="L13" s="315"/>
      <c r="M13" s="316"/>
    </row>
    <row r="14" spans="1:14" ht="15.75" x14ac:dyDescent="0.2">
      <c r="A14" s="317" t="s">
        <v>1129</v>
      </c>
      <c r="B14" s="318"/>
      <c r="C14" s="318"/>
      <c r="D14" s="318"/>
      <c r="E14" s="318"/>
      <c r="F14" s="318"/>
      <c r="G14" s="318"/>
      <c r="H14" s="318"/>
      <c r="I14" s="318"/>
      <c r="J14" s="318"/>
      <c r="K14" s="318"/>
      <c r="L14" s="318"/>
      <c r="M14" s="319"/>
    </row>
    <row r="15" spans="1:14" ht="15.75" x14ac:dyDescent="0.2">
      <c r="A15" s="314" t="s">
        <v>1130</v>
      </c>
      <c r="B15" s="315"/>
      <c r="C15" s="315"/>
      <c r="D15" s="315"/>
      <c r="E15" s="315"/>
      <c r="F15" s="315"/>
      <c r="G15" s="315"/>
      <c r="H15" s="315"/>
      <c r="I15" s="315"/>
      <c r="J15" s="315"/>
      <c r="K15" s="315"/>
      <c r="L15" s="315"/>
      <c r="M15" s="316"/>
    </row>
    <row r="16" spans="1:14" ht="15.75" x14ac:dyDescent="0.2">
      <c r="A16" s="317" t="s">
        <v>1131</v>
      </c>
      <c r="B16" s="318"/>
      <c r="C16" s="318"/>
      <c r="D16" s="318"/>
      <c r="E16" s="318"/>
      <c r="F16" s="318"/>
      <c r="G16" s="318"/>
      <c r="H16" s="318"/>
      <c r="I16" s="318"/>
      <c r="J16" s="318"/>
      <c r="K16" s="318"/>
      <c r="L16" s="318"/>
      <c r="M16" s="319"/>
    </row>
    <row r="17" spans="1:14" ht="15.75" x14ac:dyDescent="0.2">
      <c r="A17" s="317" t="s">
        <v>1132</v>
      </c>
      <c r="B17" s="318"/>
      <c r="C17" s="318"/>
      <c r="D17" s="318"/>
      <c r="E17" s="318"/>
      <c r="F17" s="318"/>
      <c r="G17" s="318"/>
      <c r="H17" s="318"/>
      <c r="I17" s="318"/>
      <c r="J17" s="318"/>
      <c r="K17" s="318"/>
      <c r="L17" s="318"/>
      <c r="M17" s="319"/>
    </row>
    <row r="18" spans="1:14" ht="15.75" x14ac:dyDescent="0.2">
      <c r="A18" s="317" t="s">
        <v>1133</v>
      </c>
      <c r="B18" s="318"/>
      <c r="C18" s="318"/>
      <c r="D18" s="318"/>
      <c r="E18" s="318"/>
      <c r="F18" s="318"/>
      <c r="G18" s="318"/>
      <c r="H18" s="318"/>
      <c r="I18" s="318"/>
      <c r="J18" s="318"/>
      <c r="K18" s="318"/>
      <c r="L18" s="318"/>
      <c r="M18" s="319"/>
    </row>
    <row r="19" spans="1:14" ht="15.75" x14ac:dyDescent="0.2">
      <c r="A19" s="317" t="s">
        <v>1134</v>
      </c>
      <c r="B19" s="318"/>
      <c r="C19" s="318"/>
      <c r="D19" s="318"/>
      <c r="E19" s="318"/>
      <c r="F19" s="318"/>
      <c r="G19" s="318"/>
      <c r="H19" s="318"/>
      <c r="I19" s="318"/>
      <c r="J19" s="318"/>
      <c r="K19" s="318"/>
      <c r="L19" s="318"/>
      <c r="M19" s="319"/>
    </row>
    <row r="20" spans="1:14" ht="105.75" customHeight="1" x14ac:dyDescent="0.2">
      <c r="A20" s="317" t="s">
        <v>1135</v>
      </c>
      <c r="B20" s="318"/>
      <c r="C20" s="318"/>
      <c r="D20" s="318"/>
      <c r="E20" s="318"/>
      <c r="F20" s="318"/>
      <c r="G20" s="318"/>
      <c r="H20" s="318"/>
      <c r="I20" s="318"/>
      <c r="J20" s="318"/>
      <c r="K20" s="318"/>
      <c r="L20" s="318"/>
      <c r="M20" s="319"/>
    </row>
    <row r="21" spans="1:14" ht="15.75" x14ac:dyDescent="0.2">
      <c r="A21" s="314" t="s">
        <v>1136</v>
      </c>
      <c r="B21" s="315"/>
      <c r="C21" s="315"/>
      <c r="D21" s="315"/>
      <c r="E21" s="315"/>
      <c r="F21" s="315"/>
      <c r="G21" s="315"/>
      <c r="H21" s="315"/>
      <c r="I21" s="315"/>
      <c r="J21" s="315"/>
      <c r="K21" s="315"/>
      <c r="L21" s="315"/>
      <c r="M21" s="316"/>
    </row>
    <row r="22" spans="1:14" ht="25.5" customHeight="1" x14ac:dyDescent="0.2">
      <c r="A22" s="311" t="s">
        <v>1137</v>
      </c>
      <c r="B22" s="312"/>
      <c r="C22" s="312"/>
      <c r="D22" s="312"/>
      <c r="E22" s="312"/>
      <c r="F22" s="312"/>
      <c r="G22" s="312"/>
      <c r="H22" s="312"/>
      <c r="I22" s="312"/>
      <c r="J22" s="312"/>
      <c r="K22" s="312"/>
      <c r="L22" s="312"/>
      <c r="M22" s="313"/>
    </row>
    <row r="23" spans="1:14" ht="26.25" customHeight="1" x14ac:dyDescent="0.2">
      <c r="A23" s="317" t="s">
        <v>1138</v>
      </c>
      <c r="B23" s="318"/>
      <c r="C23" s="318"/>
      <c r="D23" s="318"/>
      <c r="E23" s="318"/>
      <c r="F23" s="318"/>
      <c r="G23" s="318"/>
      <c r="H23" s="318"/>
      <c r="I23" s="318"/>
      <c r="J23" s="318"/>
      <c r="K23" s="318"/>
      <c r="L23" s="318"/>
      <c r="M23" s="319"/>
    </row>
    <row r="24" spans="1:14" ht="29.25" customHeight="1" x14ac:dyDescent="0.2">
      <c r="A24" s="317" t="s">
        <v>1139</v>
      </c>
      <c r="B24" s="318"/>
      <c r="C24" s="318"/>
      <c r="D24" s="318"/>
      <c r="E24" s="318"/>
      <c r="F24" s="318"/>
      <c r="G24" s="318"/>
      <c r="H24" s="318"/>
      <c r="I24" s="318"/>
      <c r="J24" s="318"/>
      <c r="K24" s="318"/>
      <c r="L24" s="318"/>
      <c r="M24" s="319"/>
    </row>
    <row r="25" spans="1:14" ht="15.75" x14ac:dyDescent="0.2">
      <c r="A25" s="317" t="s">
        <v>1141</v>
      </c>
      <c r="B25" s="318"/>
      <c r="C25" s="318"/>
      <c r="D25" s="318"/>
      <c r="E25" s="318"/>
      <c r="F25" s="318"/>
      <c r="G25" s="318"/>
      <c r="H25" s="318"/>
      <c r="I25" s="318"/>
      <c r="J25" s="318"/>
      <c r="K25" s="318"/>
      <c r="L25" s="318"/>
      <c r="M25" s="319"/>
    </row>
    <row r="26" spans="1:14" ht="15.75" x14ac:dyDescent="0.2">
      <c r="A26" s="317" t="s">
        <v>1140</v>
      </c>
      <c r="B26" s="318"/>
      <c r="C26" s="318"/>
      <c r="D26" s="318"/>
      <c r="E26" s="318"/>
      <c r="F26" s="318"/>
      <c r="G26" s="318"/>
      <c r="H26" s="318"/>
      <c r="I26" s="318"/>
      <c r="J26" s="318"/>
      <c r="K26" s="318"/>
      <c r="L26" s="318"/>
      <c r="M26" s="319"/>
    </row>
    <row r="27" spans="1:14" ht="15.75" x14ac:dyDescent="0.2">
      <c r="A27" s="317" t="s">
        <v>1142</v>
      </c>
      <c r="B27" s="318"/>
      <c r="C27" s="318"/>
      <c r="D27" s="318"/>
      <c r="E27" s="318"/>
      <c r="F27" s="318"/>
      <c r="G27" s="318"/>
      <c r="H27" s="318"/>
      <c r="I27" s="318"/>
      <c r="J27" s="318"/>
      <c r="K27" s="318"/>
      <c r="L27" s="318"/>
      <c r="M27" s="319"/>
    </row>
    <row r="28" spans="1:14" ht="74.25" customHeight="1" x14ac:dyDescent="0.25">
      <c r="A28" s="326" t="s">
        <v>1147</v>
      </c>
      <c r="B28" s="327"/>
      <c r="C28" s="327"/>
      <c r="D28" s="327"/>
      <c r="E28" s="327"/>
      <c r="F28" s="327"/>
      <c r="G28" s="327"/>
      <c r="H28" s="327"/>
      <c r="I28" s="327"/>
      <c r="J28" s="327"/>
      <c r="K28" s="327"/>
      <c r="L28" s="327"/>
      <c r="M28" s="328"/>
      <c r="N28" s="123"/>
    </row>
    <row r="29" spans="1:14" ht="125.25" customHeight="1" x14ac:dyDescent="0.2">
      <c r="A29" s="329" t="s">
        <v>1114</v>
      </c>
      <c r="B29" s="330"/>
      <c r="C29" s="330"/>
      <c r="D29" s="330"/>
      <c r="E29" s="330"/>
      <c r="F29" s="330"/>
      <c r="G29" s="330"/>
      <c r="H29" s="330"/>
      <c r="I29" s="330"/>
      <c r="J29" s="330"/>
      <c r="K29" s="330"/>
      <c r="L29" s="330"/>
      <c r="M29" s="331"/>
    </row>
    <row r="30" spans="1:14" ht="20.25" customHeight="1" x14ac:dyDescent="0.2">
      <c r="A30" s="314" t="s">
        <v>1115</v>
      </c>
      <c r="B30" s="315"/>
      <c r="C30" s="315"/>
      <c r="D30" s="315"/>
      <c r="E30" s="315"/>
      <c r="F30" s="315"/>
      <c r="G30" s="315"/>
      <c r="H30" s="315"/>
      <c r="I30" s="315"/>
      <c r="J30" s="315"/>
      <c r="K30" s="315"/>
      <c r="L30" s="315"/>
      <c r="M30" s="316"/>
    </row>
    <row r="31" spans="1:14" ht="18" customHeight="1" x14ac:dyDescent="0.2">
      <c r="A31" s="314" t="s">
        <v>1116</v>
      </c>
      <c r="B31" s="315"/>
      <c r="C31" s="315"/>
      <c r="D31" s="315"/>
      <c r="E31" s="315"/>
      <c r="F31" s="315"/>
      <c r="G31" s="315"/>
      <c r="H31" s="315"/>
      <c r="I31" s="315"/>
      <c r="J31" s="315"/>
      <c r="K31" s="315"/>
      <c r="L31" s="315"/>
      <c r="M31" s="316"/>
    </row>
    <row r="32" spans="1:14" ht="18" customHeight="1" x14ac:dyDescent="0.2">
      <c r="A32" s="314" t="s">
        <v>1117</v>
      </c>
      <c r="B32" s="315"/>
      <c r="C32" s="315"/>
      <c r="D32" s="315"/>
      <c r="E32" s="315"/>
      <c r="F32" s="315"/>
      <c r="G32" s="315"/>
      <c r="H32" s="315"/>
      <c r="I32" s="315"/>
      <c r="J32" s="315"/>
      <c r="K32" s="315"/>
      <c r="L32" s="315"/>
      <c r="M32" s="316"/>
    </row>
    <row r="33" spans="1:13" ht="23.25" customHeight="1" x14ac:dyDescent="0.2">
      <c r="A33" s="314" t="s">
        <v>1118</v>
      </c>
      <c r="B33" s="315"/>
      <c r="C33" s="315"/>
      <c r="D33" s="315"/>
      <c r="E33" s="315"/>
      <c r="F33" s="315"/>
      <c r="G33" s="315"/>
      <c r="H33" s="315"/>
      <c r="I33" s="315"/>
      <c r="J33" s="315"/>
      <c r="K33" s="315"/>
      <c r="L33" s="315"/>
      <c r="M33" s="316"/>
    </row>
    <row r="34" spans="1:13" ht="13.5" thickBot="1" x14ac:dyDescent="0.25">
      <c r="A34" s="323" t="s">
        <v>1119</v>
      </c>
      <c r="B34" s="324"/>
      <c r="C34" s="324"/>
      <c r="D34" s="324"/>
      <c r="E34" s="324"/>
      <c r="F34" s="324"/>
      <c r="G34" s="324"/>
      <c r="H34" s="324"/>
      <c r="I34" s="324"/>
      <c r="J34" s="324"/>
      <c r="K34" s="324"/>
      <c r="L34" s="324"/>
      <c r="M34" s="325"/>
    </row>
    <row r="35" spans="1:13" x14ac:dyDescent="0.2"/>
  </sheetData>
  <sheetProtection algorithmName="SHA-512" hashValue="o5RaoLwKnxZAsmewK8iWZezZNP74JUpiRGZe4Swkd2phFxl2SglzHjiLnLJL41F+ghwbNvg1SGG7TiDS5xTXqA==" saltValue="kwbmT0GzZUrfYM0IY+cJ6g==" spinCount="100000" sheet="1" scenarios="1"/>
  <mergeCells count="34">
    <mergeCell ref="A31:M31"/>
    <mergeCell ref="A32:M32"/>
    <mergeCell ref="A33:M33"/>
    <mergeCell ref="A34:M34"/>
    <mergeCell ref="A28:M28"/>
    <mergeCell ref="A29:M29"/>
    <mergeCell ref="A30:M30"/>
    <mergeCell ref="E1:M1"/>
    <mergeCell ref="A24:M24"/>
    <mergeCell ref="A25:M25"/>
    <mergeCell ref="A26:M26"/>
    <mergeCell ref="A27:M27"/>
    <mergeCell ref="A18:M18"/>
    <mergeCell ref="A19:M19"/>
    <mergeCell ref="A20:M20"/>
    <mergeCell ref="A21:M21"/>
    <mergeCell ref="A22:M22"/>
    <mergeCell ref="A23:M23"/>
    <mergeCell ref="A12:M12"/>
    <mergeCell ref="A13:M13"/>
    <mergeCell ref="A14:M14"/>
    <mergeCell ref="A15:M15"/>
    <mergeCell ref="A16:M16"/>
    <mergeCell ref="A17:M17"/>
    <mergeCell ref="A7:M7"/>
    <mergeCell ref="A8:M8"/>
    <mergeCell ref="A9:M9"/>
    <mergeCell ref="A10:M10"/>
    <mergeCell ref="A11:M11"/>
    <mergeCell ref="A2:M2"/>
    <mergeCell ref="A3:M3"/>
    <mergeCell ref="A4:M4"/>
    <mergeCell ref="A5:M5"/>
    <mergeCell ref="A6:M6"/>
  </mergeCells>
  <pageMargins left="0.7" right="0.7" top="0.75" bottom="0.75" header="0.3" footer="0.3"/>
  <pageSetup scale="48" orientation="portrait" r:id="rId1"/>
  <drawing r:id="rId2"/>
  <legacyDrawing r:id="rId3"/>
  <oleObjects>
    <mc:AlternateContent xmlns:mc="http://schemas.openxmlformats.org/markup-compatibility/2006">
      <mc:Choice Requires="x14">
        <oleObject progId="Acrobat Document" dvAspect="DVASPECT_ICON" shapeId="3074" r:id="rId4">
          <objectPr defaultSize="0" autoPict="0" r:id="rId5">
            <anchor>
              <from>
                <xdr:col>5</xdr:col>
                <xdr:colOff>295275</xdr:colOff>
                <xdr:row>27</xdr:row>
                <xdr:rowOff>190500</xdr:rowOff>
              </from>
              <to>
                <xdr:col>6</xdr:col>
                <xdr:colOff>723900</xdr:colOff>
                <xdr:row>27</xdr:row>
                <xdr:rowOff>895350</xdr:rowOff>
              </to>
            </anchor>
          </objectPr>
        </oleObject>
      </mc:Choice>
      <mc:Fallback>
        <oleObject progId="Acrobat Document" dvAspect="DVASPECT_ICON" shapeId="3074"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K382"/>
  <sheetViews>
    <sheetView workbookViewId="0">
      <selection activeCell="B15" sqref="B15"/>
    </sheetView>
  </sheetViews>
  <sheetFormatPr baseColWidth="10" defaultRowHeight="15" x14ac:dyDescent="0.25"/>
  <cols>
    <col min="2" max="2" width="57.5703125" customWidth="1"/>
    <col min="3" max="3" width="3.7109375" customWidth="1"/>
    <col min="5" max="5" width="32.7109375" customWidth="1"/>
    <col min="6" max="6" width="2.85546875" style="10" customWidth="1"/>
    <col min="8" max="8" width="36.85546875" customWidth="1"/>
    <col min="11" max="11" width="8.5703125" customWidth="1"/>
    <col min="12" max="12" width="43.7109375" customWidth="1"/>
    <col min="13" max="13" width="18.5703125" customWidth="1"/>
    <col min="14" max="14" width="13.140625" customWidth="1"/>
    <col min="16" max="16" width="31.5703125" customWidth="1"/>
    <col min="17" max="17" width="34.85546875" customWidth="1"/>
    <col min="18" max="18" width="15.28515625" customWidth="1"/>
    <col min="19" max="20" width="27.5703125" customWidth="1"/>
    <col min="21" max="21" width="24.5703125" customWidth="1"/>
    <col min="22" max="23" width="17.28515625" customWidth="1"/>
    <col min="24" max="24" width="35.85546875" customWidth="1"/>
    <col min="25" max="25" width="30.5703125" customWidth="1"/>
    <col min="26" max="26" width="49.28515625" customWidth="1"/>
    <col min="28" max="28" width="23.42578125" customWidth="1"/>
    <col min="32" max="32" width="28.5703125" customWidth="1"/>
    <col min="35" max="35" width="14.42578125" style="41" bestFit="1" customWidth="1"/>
    <col min="36" max="36" width="47.5703125" customWidth="1"/>
  </cols>
  <sheetData>
    <row r="1" spans="1:37" x14ac:dyDescent="0.25">
      <c r="A1" s="7" t="s">
        <v>105</v>
      </c>
      <c r="B1" s="8" t="s">
        <v>104</v>
      </c>
      <c r="D1" t="s">
        <v>105</v>
      </c>
      <c r="E1" t="s">
        <v>158</v>
      </c>
      <c r="G1" t="s">
        <v>105</v>
      </c>
      <c r="H1" t="s">
        <v>519</v>
      </c>
      <c r="L1" t="s">
        <v>593</v>
      </c>
      <c r="M1" t="s">
        <v>594</v>
      </c>
      <c r="N1" t="s">
        <v>595</v>
      </c>
    </row>
    <row r="2" spans="1:37" x14ac:dyDescent="0.25">
      <c r="A2" s="9">
        <v>100</v>
      </c>
      <c r="B2" t="s">
        <v>58</v>
      </c>
      <c r="D2" s="6" t="s">
        <v>107</v>
      </c>
      <c r="E2" t="s">
        <v>140</v>
      </c>
      <c r="G2" s="9" t="s">
        <v>344</v>
      </c>
      <c r="H2" t="s">
        <v>172</v>
      </c>
      <c r="L2" s="32" t="s">
        <v>58</v>
      </c>
      <c r="M2" s="6">
        <v>100</v>
      </c>
      <c r="N2" s="6" t="b">
        <f>ISNUMBER(SEARCH($P$2,OFICINAS[[#This Row],[OFICIS]],1))</f>
        <v>0</v>
      </c>
      <c r="P2" s="33" t="s">
        <v>596</v>
      </c>
      <c r="AI2" s="41" t="s">
        <v>105</v>
      </c>
      <c r="AJ2" t="s">
        <v>1078</v>
      </c>
    </row>
    <row r="3" spans="1:37" x14ac:dyDescent="0.25">
      <c r="A3" s="9">
        <v>101</v>
      </c>
      <c r="B3" t="s">
        <v>59</v>
      </c>
      <c r="D3" s="6" t="s">
        <v>108</v>
      </c>
      <c r="E3" t="s">
        <v>141</v>
      </c>
      <c r="G3" s="9" t="s">
        <v>345</v>
      </c>
      <c r="H3" t="s">
        <v>173</v>
      </c>
      <c r="K3" t="s">
        <v>546</v>
      </c>
      <c r="L3" s="32" t="s">
        <v>59</v>
      </c>
      <c r="M3" s="6">
        <v>101</v>
      </c>
      <c r="N3" s="6" t="b">
        <f>ISNUMBER(SEARCH($P$2,OFICINAS[[#This Row],[OFICIS]],1))</f>
        <v>0</v>
      </c>
      <c r="AF3" t="s">
        <v>620</v>
      </c>
      <c r="AI3" s="41" t="s">
        <v>622</v>
      </c>
      <c r="AJ3" t="s">
        <v>140</v>
      </c>
    </row>
    <row r="4" spans="1:37" x14ac:dyDescent="0.25">
      <c r="A4" s="9">
        <v>10101</v>
      </c>
      <c r="B4" t="s">
        <v>60</v>
      </c>
      <c r="D4" s="6" t="s">
        <v>109</v>
      </c>
      <c r="E4" t="s">
        <v>159</v>
      </c>
      <c r="G4" s="9" t="s">
        <v>346</v>
      </c>
      <c r="H4" t="s">
        <v>174</v>
      </c>
      <c r="K4" s="11" t="s">
        <v>521</v>
      </c>
      <c r="L4" s="32" t="s">
        <v>60</v>
      </c>
      <c r="M4" s="6" t="s">
        <v>558</v>
      </c>
      <c r="N4" s="6" t="b">
        <f>ISNUMBER(SEARCH($P$2,OFICINAS[[#This Row],[OFICIS]],1))</f>
        <v>1</v>
      </c>
      <c r="P4" t="s">
        <v>598</v>
      </c>
      <c r="R4" s="38" t="s">
        <v>599</v>
      </c>
      <c r="S4" s="38" t="s">
        <v>601</v>
      </c>
      <c r="T4" s="38" t="s">
        <v>1094</v>
      </c>
      <c r="U4" s="38" t="s">
        <v>603</v>
      </c>
      <c r="V4" s="38" t="s">
        <v>604</v>
      </c>
      <c r="W4" s="38" t="s">
        <v>605</v>
      </c>
      <c r="X4" s="38" t="s">
        <v>602</v>
      </c>
      <c r="Y4" s="38" t="s">
        <v>600</v>
      </c>
      <c r="Z4" s="38" t="s">
        <v>608</v>
      </c>
      <c r="AA4" s="38" t="s">
        <v>609</v>
      </c>
      <c r="AB4" s="38" t="s">
        <v>610</v>
      </c>
      <c r="AF4" t="s">
        <v>615</v>
      </c>
      <c r="AI4" s="41" t="s">
        <v>623</v>
      </c>
      <c r="AJ4" t="s">
        <v>192</v>
      </c>
    </row>
    <row r="5" spans="1:37" x14ac:dyDescent="0.25">
      <c r="A5" s="9">
        <v>10102</v>
      </c>
      <c r="B5" t="s">
        <v>61</v>
      </c>
      <c r="D5" s="6" t="s">
        <v>110</v>
      </c>
      <c r="E5" t="s">
        <v>142</v>
      </c>
      <c r="G5" s="9" t="s">
        <v>347</v>
      </c>
      <c r="H5" t="s">
        <v>175</v>
      </c>
      <c r="K5" s="11" t="s">
        <v>1110</v>
      </c>
      <c r="L5" s="32" t="s">
        <v>61</v>
      </c>
      <c r="M5" s="6" t="s">
        <v>559</v>
      </c>
      <c r="N5" s="6" t="b">
        <f>ISNUMBER(SEARCH($P$2,OFICINAS[[#This Row],[OFICIS]],1))</f>
        <v>1</v>
      </c>
      <c r="P5" t="s">
        <v>58</v>
      </c>
      <c r="R5" t="s">
        <v>58</v>
      </c>
      <c r="S5" t="s">
        <v>60</v>
      </c>
      <c r="T5" t="s">
        <v>69</v>
      </c>
      <c r="U5" t="s">
        <v>73</v>
      </c>
      <c r="V5" s="32" t="s">
        <v>612</v>
      </c>
      <c r="W5" s="32" t="s">
        <v>79</v>
      </c>
      <c r="X5" t="s">
        <v>81</v>
      </c>
      <c r="Y5" s="32" t="s">
        <v>85</v>
      </c>
      <c r="Z5" s="32" t="s">
        <v>1109</v>
      </c>
      <c r="AA5" s="32" t="s">
        <v>88</v>
      </c>
      <c r="AB5" t="s">
        <v>548</v>
      </c>
      <c r="AF5" t="s">
        <v>614</v>
      </c>
      <c r="AI5" s="41" t="s">
        <v>625</v>
      </c>
      <c r="AJ5" t="s">
        <v>195</v>
      </c>
    </row>
    <row r="6" spans="1:37" x14ac:dyDescent="0.25">
      <c r="A6" s="9">
        <v>10103</v>
      </c>
      <c r="B6" t="s">
        <v>62</v>
      </c>
      <c r="D6" s="6" t="s">
        <v>111</v>
      </c>
      <c r="E6" t="s">
        <v>143</v>
      </c>
      <c r="G6" s="9" t="s">
        <v>348</v>
      </c>
      <c r="H6" t="s">
        <v>176</v>
      </c>
      <c r="K6" s="11" t="s">
        <v>1111</v>
      </c>
      <c r="L6" s="32" t="s">
        <v>62</v>
      </c>
      <c r="M6" s="6" t="s">
        <v>560</v>
      </c>
      <c r="N6" s="6" t="b">
        <f>ISNUMBER(SEARCH($P$2,OFICINAS[[#This Row],[OFICIS]],1))</f>
        <v>1</v>
      </c>
      <c r="P6" s="37" t="s">
        <v>80</v>
      </c>
      <c r="R6" t="s">
        <v>59</v>
      </c>
      <c r="S6" t="s">
        <v>61</v>
      </c>
      <c r="T6" t="s">
        <v>70</v>
      </c>
      <c r="U6" s="32" t="s">
        <v>78</v>
      </c>
      <c r="V6" s="32" t="s">
        <v>1095</v>
      </c>
      <c r="W6" s="32" t="s">
        <v>613</v>
      </c>
      <c r="X6" t="s">
        <v>82</v>
      </c>
      <c r="Y6" s="32" t="s">
        <v>87</v>
      </c>
      <c r="Z6" s="32" t="s">
        <v>86</v>
      </c>
      <c r="AA6" s="32" t="s">
        <v>606</v>
      </c>
      <c r="AB6" t="s">
        <v>92</v>
      </c>
      <c r="AF6" t="s">
        <v>616</v>
      </c>
      <c r="AI6" s="41" t="s">
        <v>626</v>
      </c>
      <c r="AJ6" t="s">
        <v>163</v>
      </c>
      <c r="AK6" t="s">
        <v>624</v>
      </c>
    </row>
    <row r="7" spans="1:37" x14ac:dyDescent="0.25">
      <c r="A7" s="9">
        <v>102</v>
      </c>
      <c r="B7" t="s">
        <v>63</v>
      </c>
      <c r="D7" s="6" t="s">
        <v>112</v>
      </c>
      <c r="E7" t="s">
        <v>160</v>
      </c>
      <c r="G7" s="9" t="s">
        <v>349</v>
      </c>
      <c r="H7" t="s">
        <v>177</v>
      </c>
      <c r="L7" s="32" t="s">
        <v>63</v>
      </c>
      <c r="M7" s="6">
        <v>102</v>
      </c>
      <c r="N7" s="6" t="b">
        <f>ISNUMBER(SEARCH($P$2,OFICINAS[[#This Row],[OFICIS]],1))</f>
        <v>1</v>
      </c>
      <c r="P7" t="s">
        <v>84</v>
      </c>
      <c r="R7" t="s">
        <v>64</v>
      </c>
      <c r="S7" t="s">
        <v>62</v>
      </c>
      <c r="T7" t="s">
        <v>71</v>
      </c>
      <c r="V7" s="32" t="s">
        <v>75</v>
      </c>
      <c r="W7" s="32"/>
      <c r="X7" t="s">
        <v>83</v>
      </c>
      <c r="AA7" s="32" t="s">
        <v>90</v>
      </c>
      <c r="AB7" t="s">
        <v>93</v>
      </c>
      <c r="AF7" t="s">
        <v>617</v>
      </c>
      <c r="AI7" s="41" t="s">
        <v>627</v>
      </c>
      <c r="AJ7" t="s">
        <v>628</v>
      </c>
      <c r="AK7" t="s">
        <v>629</v>
      </c>
    </row>
    <row r="8" spans="1:37" x14ac:dyDescent="0.25">
      <c r="A8" s="9">
        <v>103</v>
      </c>
      <c r="B8" t="s">
        <v>64</v>
      </c>
      <c r="D8" s="6" t="s">
        <v>113</v>
      </c>
      <c r="E8" t="s">
        <v>144</v>
      </c>
      <c r="G8" s="9" t="s">
        <v>350</v>
      </c>
      <c r="H8" t="s">
        <v>178</v>
      </c>
      <c r="J8" s="12">
        <f>COUNTIF(caja,TAPA!$O$33)</f>
        <v>1</v>
      </c>
      <c r="L8" s="32" t="s">
        <v>64</v>
      </c>
      <c r="M8" s="6">
        <v>103</v>
      </c>
      <c r="N8" s="6" t="b">
        <f>ISNUMBER(SEARCH($P$2,OFICINAS[[#This Row],[OFICIS]],1))</f>
        <v>0</v>
      </c>
      <c r="P8" t="s">
        <v>68</v>
      </c>
      <c r="R8" t="s">
        <v>65</v>
      </c>
      <c r="T8" t="s">
        <v>72</v>
      </c>
      <c r="V8" s="32" t="s">
        <v>76</v>
      </c>
      <c r="W8" s="32"/>
      <c r="AB8" t="s">
        <v>94</v>
      </c>
      <c r="AF8" t="s">
        <v>618</v>
      </c>
      <c r="AI8" s="41" t="s">
        <v>630</v>
      </c>
      <c r="AJ8" t="s">
        <v>631</v>
      </c>
    </row>
    <row r="9" spans="1:37" x14ac:dyDescent="0.25">
      <c r="A9" s="9">
        <v>104</v>
      </c>
      <c r="B9" t="s">
        <v>65</v>
      </c>
      <c r="D9" s="6" t="s">
        <v>114</v>
      </c>
      <c r="E9" t="s">
        <v>145</v>
      </c>
      <c r="G9" s="9" t="s">
        <v>351</v>
      </c>
      <c r="H9" t="s">
        <v>179</v>
      </c>
      <c r="J9" s="12">
        <f>COUNTIF(caja,TAPA!F33)</f>
        <v>0</v>
      </c>
      <c r="L9" s="32" t="s">
        <v>65</v>
      </c>
      <c r="M9" s="6">
        <v>104</v>
      </c>
      <c r="N9" s="6" t="b">
        <f>ISNUMBER(SEARCH($P$2,OFICINAS[[#This Row],[OFICIS]],1))</f>
        <v>0</v>
      </c>
      <c r="P9" t="s">
        <v>87</v>
      </c>
      <c r="R9" t="s">
        <v>597</v>
      </c>
      <c r="V9" s="32" t="s">
        <v>77</v>
      </c>
      <c r="W9" s="32"/>
      <c r="AB9" t="s">
        <v>95</v>
      </c>
      <c r="AF9" t="s">
        <v>619</v>
      </c>
      <c r="AI9" s="41" t="s">
        <v>632</v>
      </c>
      <c r="AJ9" t="s">
        <v>140</v>
      </c>
      <c r="AK9" t="s">
        <v>624</v>
      </c>
    </row>
    <row r="10" spans="1:37" x14ac:dyDescent="0.25">
      <c r="A10" s="6">
        <v>105</v>
      </c>
      <c r="B10" t="s">
        <v>597</v>
      </c>
      <c r="D10" s="6" t="s">
        <v>115</v>
      </c>
      <c r="E10" t="s">
        <v>146</v>
      </c>
      <c r="G10" s="9" t="s">
        <v>352</v>
      </c>
      <c r="H10" t="s">
        <v>180</v>
      </c>
      <c r="L10" s="32" t="s">
        <v>597</v>
      </c>
      <c r="M10" s="6">
        <v>105</v>
      </c>
      <c r="N10" s="6" t="b">
        <f>ISNUMBER(SEARCH($P$2,OFICINAS[[#This Row],[OFICIS]],1))</f>
        <v>0</v>
      </c>
      <c r="P10" t="s">
        <v>85</v>
      </c>
      <c r="R10" t="s">
        <v>66</v>
      </c>
      <c r="AB10" t="s">
        <v>96</v>
      </c>
      <c r="AI10" s="41" t="s">
        <v>1090</v>
      </c>
      <c r="AJ10" t="s">
        <v>1091</v>
      </c>
    </row>
    <row r="11" spans="1:37" x14ac:dyDescent="0.25">
      <c r="A11" s="9">
        <v>106</v>
      </c>
      <c r="B11" t="s">
        <v>66</v>
      </c>
      <c r="D11" s="6" t="s">
        <v>116</v>
      </c>
      <c r="E11" t="s">
        <v>161</v>
      </c>
      <c r="G11" s="9" t="s">
        <v>353</v>
      </c>
      <c r="H11" t="s">
        <v>181</v>
      </c>
      <c r="L11" s="32" t="s">
        <v>66</v>
      </c>
      <c r="M11" s="6">
        <v>106</v>
      </c>
      <c r="N11" s="6" t="b">
        <f>ISNUMBER(SEARCH($P$2,OFICINAS[[#This Row],[OFICIS]],1))</f>
        <v>0</v>
      </c>
      <c r="P11" t="s">
        <v>72</v>
      </c>
      <c r="R11" t="s">
        <v>67</v>
      </c>
      <c r="AB11" t="s">
        <v>97</v>
      </c>
      <c r="AI11" s="41" t="s">
        <v>633</v>
      </c>
      <c r="AJ11" t="s">
        <v>163</v>
      </c>
      <c r="AK11" t="s">
        <v>629</v>
      </c>
    </row>
    <row r="12" spans="1:37" x14ac:dyDescent="0.25">
      <c r="A12" s="9">
        <v>107</v>
      </c>
      <c r="B12" t="s">
        <v>67</v>
      </c>
      <c r="D12" s="6" t="s">
        <v>117</v>
      </c>
      <c r="E12" t="s">
        <v>147</v>
      </c>
      <c r="G12" s="9" t="s">
        <v>354</v>
      </c>
      <c r="H12" t="s">
        <v>182</v>
      </c>
      <c r="L12" s="32" t="s">
        <v>67</v>
      </c>
      <c r="M12" s="6">
        <v>107</v>
      </c>
      <c r="N12" s="6" t="b">
        <f>ISNUMBER(SEARCH($P$2,OFICINAS[[#This Row],[OFICIS]],1))</f>
        <v>0</v>
      </c>
      <c r="P12" t="s">
        <v>64</v>
      </c>
      <c r="R12" t="s">
        <v>68</v>
      </c>
      <c r="AB12" t="s">
        <v>98</v>
      </c>
      <c r="AI12" s="41" t="s">
        <v>634</v>
      </c>
      <c r="AJ12" t="s">
        <v>628</v>
      </c>
    </row>
    <row r="13" spans="1:37" x14ac:dyDescent="0.25">
      <c r="A13" s="9">
        <v>110</v>
      </c>
      <c r="B13" t="s">
        <v>68</v>
      </c>
      <c r="D13" s="6" t="s">
        <v>118</v>
      </c>
      <c r="E13" t="s">
        <v>148</v>
      </c>
      <c r="G13" s="9" t="s">
        <v>355</v>
      </c>
      <c r="H13" t="s">
        <v>183</v>
      </c>
      <c r="L13" s="32" t="s">
        <v>68</v>
      </c>
      <c r="M13" s="6">
        <v>110</v>
      </c>
      <c r="N13" s="6" t="b">
        <f>ISNUMBER(SEARCH($P$2,OFICINAS[[#This Row],[OFICIS]],1))</f>
        <v>0</v>
      </c>
      <c r="P13" s="32" t="s">
        <v>59</v>
      </c>
      <c r="R13" t="s">
        <v>80</v>
      </c>
      <c r="AB13" t="s">
        <v>99</v>
      </c>
      <c r="AI13" s="41" t="s">
        <v>635</v>
      </c>
      <c r="AJ13" t="s">
        <v>631</v>
      </c>
      <c r="AK13" t="s">
        <v>624</v>
      </c>
    </row>
    <row r="14" spans="1:37" x14ac:dyDescent="0.25">
      <c r="A14" s="9">
        <v>112</v>
      </c>
      <c r="B14" t="s">
        <v>69</v>
      </c>
      <c r="D14" s="6" t="s">
        <v>119</v>
      </c>
      <c r="E14" t="s">
        <v>162</v>
      </c>
      <c r="G14" s="9" t="s">
        <v>356</v>
      </c>
      <c r="H14" t="s">
        <v>184</v>
      </c>
      <c r="L14" s="32" t="s">
        <v>69</v>
      </c>
      <c r="M14" s="6">
        <v>112</v>
      </c>
      <c r="N14" s="6" t="b">
        <f>ISNUMBER(SEARCH($P$2,OFICINAS[[#This Row],[OFICIS]],1))</f>
        <v>0</v>
      </c>
      <c r="P14" t="s">
        <v>597</v>
      </c>
      <c r="R14" t="s">
        <v>84</v>
      </c>
      <c r="AB14" t="s">
        <v>100</v>
      </c>
      <c r="AI14" s="41" t="s">
        <v>636</v>
      </c>
      <c r="AJ14" t="s">
        <v>154</v>
      </c>
    </row>
    <row r="15" spans="1:37" x14ac:dyDescent="0.25">
      <c r="A15" s="9">
        <v>113</v>
      </c>
      <c r="B15" t="s">
        <v>70</v>
      </c>
      <c r="D15" s="6" t="s">
        <v>106</v>
      </c>
      <c r="E15" t="s">
        <v>163</v>
      </c>
      <c r="G15" s="9" t="s">
        <v>357</v>
      </c>
      <c r="H15" t="s">
        <v>185</v>
      </c>
      <c r="L15" s="32" t="s">
        <v>70</v>
      </c>
      <c r="M15" s="6">
        <v>113</v>
      </c>
      <c r="N15" s="6" t="b">
        <f>ISNUMBER(SEARCH($P$2,OFICINAS[[#This Row],[OFICIS]],1))</f>
        <v>0</v>
      </c>
      <c r="P15" t="s">
        <v>67</v>
      </c>
      <c r="R15" t="s">
        <v>91</v>
      </c>
      <c r="AB15" t="s">
        <v>101</v>
      </c>
      <c r="AI15" s="41" t="s">
        <v>637</v>
      </c>
      <c r="AJ15" t="s">
        <v>638</v>
      </c>
      <c r="AK15" t="s">
        <v>624</v>
      </c>
    </row>
    <row r="16" spans="1:37" x14ac:dyDescent="0.25">
      <c r="A16" s="9">
        <v>114</v>
      </c>
      <c r="B16" t="s">
        <v>71</v>
      </c>
      <c r="D16" s="6" t="s">
        <v>120</v>
      </c>
      <c r="E16" t="s">
        <v>164</v>
      </c>
      <c r="G16" s="9" t="s">
        <v>358</v>
      </c>
      <c r="H16" t="s">
        <v>186</v>
      </c>
      <c r="L16" s="32" t="s">
        <v>71</v>
      </c>
      <c r="M16" s="6">
        <v>114</v>
      </c>
      <c r="N16" s="6" t="b">
        <f>ISNUMBER(SEARCH($P$2,OFICINAS[[#This Row],[OFICIS]],1))</f>
        <v>0</v>
      </c>
      <c r="P16" t="s">
        <v>66</v>
      </c>
      <c r="R16" t="s">
        <v>63</v>
      </c>
      <c r="AB16" t="s">
        <v>102</v>
      </c>
      <c r="AI16" s="41" t="s">
        <v>639</v>
      </c>
      <c r="AJ16" t="s">
        <v>154</v>
      </c>
    </row>
    <row r="17" spans="1:37" x14ac:dyDescent="0.25">
      <c r="A17" s="9">
        <v>115</v>
      </c>
      <c r="B17" t="s">
        <v>72</v>
      </c>
      <c r="D17" s="6" t="s">
        <v>121</v>
      </c>
      <c r="E17" t="s">
        <v>149</v>
      </c>
      <c r="G17" s="9" t="s">
        <v>359</v>
      </c>
      <c r="H17" t="s">
        <v>187</v>
      </c>
      <c r="L17" s="32" t="s">
        <v>72</v>
      </c>
      <c r="M17" s="6">
        <v>115</v>
      </c>
      <c r="N17" s="6" t="b">
        <f>ISNUMBER(SEARCH($P$2,OFICINAS[[#This Row],[OFICIS]],1))</f>
        <v>0</v>
      </c>
      <c r="P17" t="s">
        <v>65</v>
      </c>
      <c r="AB17" t="s">
        <v>103</v>
      </c>
      <c r="AI17" s="41" t="s">
        <v>640</v>
      </c>
      <c r="AJ17" t="s">
        <v>315</v>
      </c>
      <c r="AK17" t="s">
        <v>624</v>
      </c>
    </row>
    <row r="18" spans="1:37" x14ac:dyDescent="0.25">
      <c r="A18" s="9">
        <v>11501</v>
      </c>
      <c r="B18" t="s">
        <v>73</v>
      </c>
      <c r="D18" s="6" t="s">
        <v>122</v>
      </c>
      <c r="E18" t="s">
        <v>54</v>
      </c>
      <c r="G18" s="9" t="s">
        <v>360</v>
      </c>
      <c r="H18" t="s">
        <v>188</v>
      </c>
      <c r="L18" s="32" t="s">
        <v>73</v>
      </c>
      <c r="M18" s="6" t="s">
        <v>561</v>
      </c>
      <c r="N18" s="6" t="b">
        <f>ISNUMBER(SEARCH($P$2,OFICINAS[[#This Row],[OFICIS]],1))</f>
        <v>0</v>
      </c>
      <c r="P18" t="s">
        <v>91</v>
      </c>
      <c r="AI18" s="41" t="s">
        <v>641</v>
      </c>
      <c r="AJ18" t="s">
        <v>146</v>
      </c>
    </row>
    <row r="19" spans="1:37" x14ac:dyDescent="0.25">
      <c r="A19" s="9">
        <v>1150101</v>
      </c>
      <c r="B19" t="s">
        <v>612</v>
      </c>
      <c r="D19" s="6" t="s">
        <v>123</v>
      </c>
      <c r="E19" t="s">
        <v>165</v>
      </c>
      <c r="G19" s="9" t="s">
        <v>361</v>
      </c>
      <c r="H19" t="s">
        <v>189</v>
      </c>
      <c r="L19" s="32" t="s">
        <v>612</v>
      </c>
      <c r="M19" s="6" t="s">
        <v>562</v>
      </c>
      <c r="N19" s="6" t="b">
        <f>ISNUMBER(SEARCH($P$2,OFICINAS[[#This Row],[OFICIS]],1))</f>
        <v>1</v>
      </c>
      <c r="P19" t="s">
        <v>73</v>
      </c>
      <c r="AI19" s="41" t="s">
        <v>642</v>
      </c>
      <c r="AJ19" t="s">
        <v>643</v>
      </c>
      <c r="AK19" t="s">
        <v>624</v>
      </c>
    </row>
    <row r="20" spans="1:37" x14ac:dyDescent="0.25">
      <c r="A20" s="9">
        <v>1150102</v>
      </c>
      <c r="B20" t="s">
        <v>74</v>
      </c>
      <c r="D20" s="6" t="s">
        <v>124</v>
      </c>
      <c r="E20" t="s">
        <v>166</v>
      </c>
      <c r="G20" s="9" t="s">
        <v>362</v>
      </c>
      <c r="H20" t="s">
        <v>190</v>
      </c>
      <c r="L20" s="32" t="s">
        <v>1095</v>
      </c>
      <c r="M20" s="6" t="s">
        <v>563</v>
      </c>
      <c r="N20" s="6" t="b">
        <f>ISNUMBER(SEARCH($P$2,OFICINAS[[#This Row],[OFICIS]],1))</f>
        <v>1</v>
      </c>
      <c r="P20" t="s">
        <v>78</v>
      </c>
      <c r="AI20" s="41" t="s">
        <v>644</v>
      </c>
      <c r="AJ20" t="s">
        <v>141</v>
      </c>
    </row>
    <row r="21" spans="1:37" x14ac:dyDescent="0.25">
      <c r="A21" s="9">
        <v>1150103</v>
      </c>
      <c r="B21" t="s">
        <v>75</v>
      </c>
      <c r="D21" s="6" t="s">
        <v>125</v>
      </c>
      <c r="E21" t="s">
        <v>150</v>
      </c>
      <c r="G21" s="9" t="s">
        <v>363</v>
      </c>
      <c r="H21" t="s">
        <v>191</v>
      </c>
      <c r="L21" s="32" t="s">
        <v>75</v>
      </c>
      <c r="M21" s="6" t="s">
        <v>564</v>
      </c>
      <c r="N21" s="6" t="b">
        <f>ISNUMBER(SEARCH($P$2,OFICINAS[[#This Row],[OFICIS]],1))</f>
        <v>1</v>
      </c>
      <c r="AI21" s="41" t="s">
        <v>645</v>
      </c>
      <c r="AJ21" t="s">
        <v>204</v>
      </c>
    </row>
    <row r="22" spans="1:37" x14ac:dyDescent="0.25">
      <c r="A22" s="9">
        <v>1150104</v>
      </c>
      <c r="B22" t="s">
        <v>76</v>
      </c>
      <c r="D22" s="6" t="s">
        <v>126</v>
      </c>
      <c r="E22" t="s">
        <v>167</v>
      </c>
      <c r="G22" s="9" t="s">
        <v>364</v>
      </c>
      <c r="H22" t="s">
        <v>192</v>
      </c>
      <c r="L22" s="32" t="s">
        <v>76</v>
      </c>
      <c r="M22" s="6" t="s">
        <v>565</v>
      </c>
      <c r="N22" s="6" t="b">
        <f>ISNUMBER(SEARCH($P$2,OFICINAS[[#This Row],[OFICIS]],1))</f>
        <v>1</v>
      </c>
      <c r="AI22" s="41" t="s">
        <v>646</v>
      </c>
      <c r="AJ22" t="s">
        <v>163</v>
      </c>
      <c r="AK22" t="s">
        <v>624</v>
      </c>
    </row>
    <row r="23" spans="1:37" x14ac:dyDescent="0.25">
      <c r="A23" s="9">
        <v>1150105</v>
      </c>
      <c r="B23" t="s">
        <v>77</v>
      </c>
      <c r="D23" s="6" t="s">
        <v>127</v>
      </c>
      <c r="E23" t="s">
        <v>151</v>
      </c>
      <c r="G23" s="9" t="s">
        <v>365</v>
      </c>
      <c r="H23" t="s">
        <v>193</v>
      </c>
      <c r="L23" s="32" t="s">
        <v>77</v>
      </c>
      <c r="M23" s="6" t="s">
        <v>566</v>
      </c>
      <c r="N23" s="6" t="b">
        <f>ISNUMBER(SEARCH($P$2,OFICINAS[[#This Row],[OFICIS]],1))</f>
        <v>1</v>
      </c>
      <c r="AI23" s="41" t="s">
        <v>647</v>
      </c>
      <c r="AJ23" t="s">
        <v>54</v>
      </c>
    </row>
    <row r="24" spans="1:37" x14ac:dyDescent="0.25">
      <c r="A24" s="9">
        <v>11502</v>
      </c>
      <c r="B24" t="s">
        <v>78</v>
      </c>
      <c r="D24" s="6" t="s">
        <v>128</v>
      </c>
      <c r="E24" t="s">
        <v>152</v>
      </c>
      <c r="G24" s="9" t="s">
        <v>366</v>
      </c>
      <c r="H24" t="s">
        <v>194</v>
      </c>
      <c r="L24" s="32" t="s">
        <v>78</v>
      </c>
      <c r="M24" s="6" t="s">
        <v>567</v>
      </c>
      <c r="N24" s="6" t="b">
        <f>ISNUMBER(SEARCH($P$2,OFICINAS[[#This Row],[OFICIS]],1))</f>
        <v>0</v>
      </c>
      <c r="AI24" s="41" t="s">
        <v>648</v>
      </c>
      <c r="AJ24" t="s">
        <v>631</v>
      </c>
      <c r="AK24" t="s">
        <v>624</v>
      </c>
    </row>
    <row r="25" spans="1:37" x14ac:dyDescent="0.25">
      <c r="A25" s="9">
        <v>1150201</v>
      </c>
      <c r="B25" t="s">
        <v>79</v>
      </c>
      <c r="D25" s="6" t="s">
        <v>129</v>
      </c>
      <c r="E25" t="s">
        <v>153</v>
      </c>
      <c r="G25" s="9" t="s">
        <v>367</v>
      </c>
      <c r="H25" t="s">
        <v>195</v>
      </c>
      <c r="L25" s="32" t="s">
        <v>79</v>
      </c>
      <c r="M25" s="6" t="s">
        <v>568</v>
      </c>
      <c r="N25" s="6" t="b">
        <f>ISNUMBER(SEARCH($P$2,OFICINAS[[#This Row],[OFICIS]],1))</f>
        <v>1</v>
      </c>
      <c r="AI25" s="41" t="s">
        <v>649</v>
      </c>
      <c r="AJ25" t="s">
        <v>140</v>
      </c>
    </row>
    <row r="26" spans="1:37" x14ac:dyDescent="0.25">
      <c r="A26" s="9">
        <v>1150202</v>
      </c>
      <c r="B26" t="s">
        <v>613</v>
      </c>
      <c r="D26" s="6" t="s">
        <v>130</v>
      </c>
      <c r="E26" t="s">
        <v>154</v>
      </c>
      <c r="G26" s="9" t="s">
        <v>368</v>
      </c>
      <c r="H26" t="s">
        <v>196</v>
      </c>
      <c r="L26" s="32" t="s">
        <v>613</v>
      </c>
      <c r="M26" s="6" t="s">
        <v>569</v>
      </c>
      <c r="N26" s="6" t="b">
        <f>ISNUMBER(SEARCH($P$2,OFICINAS[[#This Row],[OFICIS]],1))</f>
        <v>1</v>
      </c>
      <c r="AI26" s="41" t="s">
        <v>650</v>
      </c>
      <c r="AJ26" t="s">
        <v>185</v>
      </c>
    </row>
    <row r="27" spans="1:37" x14ac:dyDescent="0.25">
      <c r="A27" s="9">
        <v>120</v>
      </c>
      <c r="B27" t="s">
        <v>80</v>
      </c>
      <c r="D27" s="6" t="s">
        <v>131</v>
      </c>
      <c r="E27" t="s">
        <v>168</v>
      </c>
      <c r="G27" s="9" t="s">
        <v>369</v>
      </c>
      <c r="H27" t="s">
        <v>197</v>
      </c>
      <c r="L27" s="32" t="s">
        <v>80</v>
      </c>
      <c r="M27" s="6">
        <v>120</v>
      </c>
      <c r="N27" s="6" t="b">
        <f>ISNUMBER(SEARCH($P$2,OFICINAS[[#This Row],[OFICIS]],1))</f>
        <v>0</v>
      </c>
      <c r="AI27" s="41" t="s">
        <v>651</v>
      </c>
      <c r="AJ27" t="s">
        <v>186</v>
      </c>
    </row>
    <row r="28" spans="1:37" x14ac:dyDescent="0.25">
      <c r="A28" s="9">
        <v>12001</v>
      </c>
      <c r="B28" t="s">
        <v>81</v>
      </c>
      <c r="D28" s="6" t="s">
        <v>132</v>
      </c>
      <c r="E28" t="s">
        <v>169</v>
      </c>
      <c r="G28" s="9" t="s">
        <v>370</v>
      </c>
      <c r="H28" t="s">
        <v>198</v>
      </c>
      <c r="L28" s="32" t="s">
        <v>81</v>
      </c>
      <c r="M28" s="6" t="s">
        <v>570</v>
      </c>
      <c r="N28" s="6" t="b">
        <f>ISNUMBER(SEARCH($P$2,OFICINAS[[#This Row],[OFICIS]],1))</f>
        <v>0</v>
      </c>
      <c r="AI28" s="41" t="s">
        <v>652</v>
      </c>
      <c r="AJ28" t="s">
        <v>189</v>
      </c>
      <c r="AK28" t="s">
        <v>624</v>
      </c>
    </row>
    <row r="29" spans="1:37" x14ac:dyDescent="0.25">
      <c r="A29" s="9">
        <v>12002</v>
      </c>
      <c r="B29" t="s">
        <v>82</v>
      </c>
      <c r="D29" s="6" t="s">
        <v>133</v>
      </c>
      <c r="E29" t="s">
        <v>170</v>
      </c>
      <c r="G29" s="9" t="s">
        <v>371</v>
      </c>
      <c r="H29" t="s">
        <v>199</v>
      </c>
      <c r="L29" s="32" t="s">
        <v>82</v>
      </c>
      <c r="M29" s="6" t="s">
        <v>571</v>
      </c>
      <c r="N29" s="6" t="b">
        <f>ISNUMBER(SEARCH($P$2,OFICINAS[[#This Row],[OFICIS]],1))</f>
        <v>0</v>
      </c>
      <c r="AI29" s="41" t="s">
        <v>653</v>
      </c>
      <c r="AJ29" t="s">
        <v>654</v>
      </c>
      <c r="AK29" t="s">
        <v>624</v>
      </c>
    </row>
    <row r="30" spans="1:37" x14ac:dyDescent="0.25">
      <c r="A30" s="9">
        <v>12003</v>
      </c>
      <c r="B30" t="s">
        <v>83</v>
      </c>
      <c r="D30" s="6" t="s">
        <v>134</v>
      </c>
      <c r="E30" t="s">
        <v>155</v>
      </c>
      <c r="G30" s="9" t="s">
        <v>372</v>
      </c>
      <c r="H30" t="s">
        <v>200</v>
      </c>
      <c r="L30" s="32" t="s">
        <v>83</v>
      </c>
      <c r="M30" s="6" t="s">
        <v>572</v>
      </c>
      <c r="N30" s="6" t="b">
        <f>ISNUMBER(SEARCH($P$2,OFICINAS[[#This Row],[OFICIS]],1))</f>
        <v>0</v>
      </c>
      <c r="AI30" s="41" t="s">
        <v>655</v>
      </c>
      <c r="AJ30" t="s">
        <v>163</v>
      </c>
      <c r="AK30" t="s">
        <v>624</v>
      </c>
    </row>
    <row r="31" spans="1:37" x14ac:dyDescent="0.25">
      <c r="A31" s="9">
        <v>130</v>
      </c>
      <c r="B31" t="s">
        <v>84</v>
      </c>
      <c r="D31" s="6" t="s">
        <v>135</v>
      </c>
      <c r="E31" t="s">
        <v>156</v>
      </c>
      <c r="G31" s="9" t="s">
        <v>373</v>
      </c>
      <c r="H31" t="s">
        <v>201</v>
      </c>
      <c r="L31" s="32" t="s">
        <v>84</v>
      </c>
      <c r="M31" s="6">
        <v>130</v>
      </c>
      <c r="N31" s="6" t="b">
        <f>ISNUMBER(SEARCH($P$2,OFICINAS[[#This Row],[OFICIS]],1))</f>
        <v>0</v>
      </c>
      <c r="AI31" s="41" t="s">
        <v>656</v>
      </c>
      <c r="AJ31" t="s">
        <v>54</v>
      </c>
    </row>
    <row r="32" spans="1:37" x14ac:dyDescent="0.25">
      <c r="A32" s="9">
        <v>13001</v>
      </c>
      <c r="B32" t="s">
        <v>85</v>
      </c>
      <c r="D32" s="6" t="s">
        <v>136</v>
      </c>
      <c r="E32" t="s">
        <v>157</v>
      </c>
      <c r="G32" s="9" t="s">
        <v>394</v>
      </c>
      <c r="H32" t="s">
        <v>202</v>
      </c>
      <c r="L32" s="32" t="s">
        <v>85</v>
      </c>
      <c r="M32" s="6" t="s">
        <v>573</v>
      </c>
      <c r="N32" s="6" t="b">
        <f>ISNUMBER(SEARCH($P$2,OFICINAS[[#This Row],[OFICIS]],1))</f>
        <v>0</v>
      </c>
      <c r="AI32" s="41" t="s">
        <v>657</v>
      </c>
      <c r="AJ32" t="s">
        <v>55</v>
      </c>
    </row>
    <row r="33" spans="1:37" x14ac:dyDescent="0.25">
      <c r="A33" s="9">
        <v>1300101</v>
      </c>
      <c r="B33" t="s">
        <v>1109</v>
      </c>
      <c r="D33" s="6" t="s">
        <v>137</v>
      </c>
      <c r="E33" t="s">
        <v>171</v>
      </c>
      <c r="G33" s="9" t="s">
        <v>395</v>
      </c>
      <c r="H33" t="s">
        <v>203</v>
      </c>
      <c r="L33" s="32" t="s">
        <v>1109</v>
      </c>
      <c r="M33" s="6" t="s">
        <v>574</v>
      </c>
      <c r="N33" s="6" t="b">
        <f>ISNUMBER(SEARCH($P$2,OFICINAS[[#This Row],[OFICIS]],1))</f>
        <v>1</v>
      </c>
      <c r="AI33" s="41" t="s">
        <v>658</v>
      </c>
      <c r="AJ33" t="s">
        <v>659</v>
      </c>
    </row>
    <row r="34" spans="1:37" x14ac:dyDescent="0.25">
      <c r="A34" s="9">
        <v>1300102</v>
      </c>
      <c r="B34" t="s">
        <v>86</v>
      </c>
      <c r="D34" s="6" t="s">
        <v>138</v>
      </c>
      <c r="E34" t="s">
        <v>52</v>
      </c>
      <c r="G34" s="9" t="s">
        <v>396</v>
      </c>
      <c r="H34" t="s">
        <v>204</v>
      </c>
      <c r="L34" s="32" t="s">
        <v>86</v>
      </c>
      <c r="M34" s="6" t="s">
        <v>575</v>
      </c>
      <c r="N34" s="6" t="b">
        <f>ISNUMBER(SEARCH($P$2,OFICINAS[[#This Row],[OFICIS]],1))</f>
        <v>1</v>
      </c>
      <c r="AI34" s="41" t="s">
        <v>660</v>
      </c>
      <c r="AJ34" t="s">
        <v>631</v>
      </c>
    </row>
    <row r="35" spans="1:37" x14ac:dyDescent="0.25">
      <c r="A35" s="9">
        <v>13002</v>
      </c>
      <c r="B35" t="s">
        <v>87</v>
      </c>
      <c r="D35" s="6" t="s">
        <v>139</v>
      </c>
      <c r="E35" t="s">
        <v>1076</v>
      </c>
      <c r="G35" s="9" t="s">
        <v>397</v>
      </c>
      <c r="H35" t="s">
        <v>205</v>
      </c>
      <c r="L35" s="32" t="s">
        <v>87</v>
      </c>
      <c r="M35" s="6" t="s">
        <v>576</v>
      </c>
      <c r="N35" s="6" t="b">
        <f>ISNUMBER(SEARCH($P$2,OFICINAS[[#This Row],[OFICIS]],1))</f>
        <v>0</v>
      </c>
      <c r="AI35" s="41" t="s">
        <v>661</v>
      </c>
      <c r="AJ35" t="s">
        <v>251</v>
      </c>
    </row>
    <row r="36" spans="1:37" x14ac:dyDescent="0.25">
      <c r="A36" s="9">
        <v>1300201</v>
      </c>
      <c r="B36" t="s">
        <v>88</v>
      </c>
      <c r="G36" s="9" t="s">
        <v>398</v>
      </c>
      <c r="H36" t="s">
        <v>206</v>
      </c>
      <c r="L36" s="32" t="s">
        <v>88</v>
      </c>
      <c r="M36" s="6" t="s">
        <v>577</v>
      </c>
      <c r="N36" s="6" t="b">
        <f>ISNUMBER(SEARCH($P$2,OFICINAS[[#This Row],[OFICIS]],1))</f>
        <v>1</v>
      </c>
      <c r="AI36" s="41" t="s">
        <v>662</v>
      </c>
      <c r="AJ36" t="s">
        <v>663</v>
      </c>
      <c r="AK36" t="s">
        <v>624</v>
      </c>
    </row>
    <row r="37" spans="1:37" x14ac:dyDescent="0.25">
      <c r="A37" s="9">
        <v>1300202</v>
      </c>
      <c r="B37" t="s">
        <v>89</v>
      </c>
      <c r="G37" s="9" t="s">
        <v>399</v>
      </c>
      <c r="H37" t="s">
        <v>207</v>
      </c>
      <c r="L37" s="32" t="s">
        <v>606</v>
      </c>
      <c r="M37" s="6" t="s">
        <v>578</v>
      </c>
      <c r="N37" s="6" t="b">
        <f>ISNUMBER(SEARCH($P$2,OFICINAS[[#This Row],[OFICIS]],1))</f>
        <v>1</v>
      </c>
      <c r="AI37" s="41" t="s">
        <v>664</v>
      </c>
      <c r="AJ37" t="s">
        <v>166</v>
      </c>
    </row>
    <row r="38" spans="1:37" x14ac:dyDescent="0.25">
      <c r="A38" s="9">
        <v>1300203</v>
      </c>
      <c r="B38" t="s">
        <v>90</v>
      </c>
      <c r="G38" s="9" t="s">
        <v>400</v>
      </c>
      <c r="H38" t="s">
        <v>208</v>
      </c>
      <c r="L38" s="32" t="s">
        <v>90</v>
      </c>
      <c r="M38" s="6" t="s">
        <v>579</v>
      </c>
      <c r="N38" s="6" t="b">
        <f>ISNUMBER(SEARCH($P$2,OFICINAS[[#This Row],[OFICIS]],1))</f>
        <v>1</v>
      </c>
      <c r="AI38" s="41" t="s">
        <v>665</v>
      </c>
      <c r="AJ38" t="s">
        <v>264</v>
      </c>
    </row>
    <row r="39" spans="1:37" x14ac:dyDescent="0.25">
      <c r="A39" s="9">
        <v>140</v>
      </c>
      <c r="B39" t="s">
        <v>91</v>
      </c>
      <c r="G39" s="9" t="s">
        <v>401</v>
      </c>
      <c r="H39" t="s">
        <v>768</v>
      </c>
      <c r="L39" s="32" t="s">
        <v>91</v>
      </c>
      <c r="M39" s="6">
        <v>140</v>
      </c>
      <c r="N39" s="6" t="b">
        <f>ISNUMBER(SEARCH($P$2,OFICINAS[[#This Row],[OFICIS]],1))</f>
        <v>0</v>
      </c>
      <c r="AI39" s="41" t="s">
        <v>666</v>
      </c>
      <c r="AJ39" t="s">
        <v>667</v>
      </c>
      <c r="AK39" t="s">
        <v>624</v>
      </c>
    </row>
    <row r="40" spans="1:37" x14ac:dyDescent="0.25">
      <c r="A40" s="9">
        <v>14001</v>
      </c>
      <c r="B40" t="s">
        <v>548</v>
      </c>
      <c r="G40" s="9" t="s">
        <v>402</v>
      </c>
      <c r="H40" t="s">
        <v>209</v>
      </c>
      <c r="L40" s="32" t="s">
        <v>548</v>
      </c>
      <c r="M40" s="6" t="s">
        <v>580</v>
      </c>
      <c r="N40" s="6" t="b">
        <f>ISNUMBER(SEARCH($P$2,OFICINAS[[#This Row],[OFICIS]],1))</f>
        <v>1</v>
      </c>
      <c r="AI40" s="41" t="s">
        <v>668</v>
      </c>
      <c r="AJ40" t="s">
        <v>151</v>
      </c>
    </row>
    <row r="41" spans="1:37" x14ac:dyDescent="0.25">
      <c r="A41" s="9">
        <v>14002</v>
      </c>
      <c r="B41" t="s">
        <v>92</v>
      </c>
      <c r="G41" s="9" t="s">
        <v>403</v>
      </c>
      <c r="H41" t="s">
        <v>770</v>
      </c>
      <c r="L41" s="32" t="s">
        <v>92</v>
      </c>
      <c r="M41" s="6" t="s">
        <v>581</v>
      </c>
      <c r="N41" s="6" t="b">
        <f>ISNUMBER(SEARCH($P$2,OFICINAS[[#This Row],[OFICIS]],1))</f>
        <v>1</v>
      </c>
      <c r="AI41" s="41" t="s">
        <v>669</v>
      </c>
      <c r="AJ41" t="s">
        <v>278</v>
      </c>
    </row>
    <row r="42" spans="1:37" x14ac:dyDescent="0.25">
      <c r="A42" s="9">
        <v>14003</v>
      </c>
      <c r="B42" t="s">
        <v>93</v>
      </c>
      <c r="G42" s="9" t="s">
        <v>404</v>
      </c>
      <c r="H42" t="s">
        <v>772</v>
      </c>
      <c r="L42" s="32" t="s">
        <v>93</v>
      </c>
      <c r="M42" s="6" t="s">
        <v>582</v>
      </c>
      <c r="N42" s="6" t="b">
        <f>ISNUMBER(SEARCH($P$2,OFICINAS[[#This Row],[OFICIS]],1))</f>
        <v>1</v>
      </c>
      <c r="AI42" s="41" t="s">
        <v>670</v>
      </c>
      <c r="AJ42" t="s">
        <v>280</v>
      </c>
      <c r="AK42" t="s">
        <v>624</v>
      </c>
    </row>
    <row r="43" spans="1:37" x14ac:dyDescent="0.25">
      <c r="A43" s="9">
        <v>14004</v>
      </c>
      <c r="B43" t="s">
        <v>94</v>
      </c>
      <c r="G43" s="9" t="s">
        <v>405</v>
      </c>
      <c r="H43" t="s">
        <v>774</v>
      </c>
      <c r="L43" s="32" t="s">
        <v>94</v>
      </c>
      <c r="M43" s="6" t="s">
        <v>583</v>
      </c>
      <c r="N43" s="6" t="b">
        <f>ISNUMBER(SEARCH($P$2,OFICINAS[[#This Row],[OFICIS]],1))</f>
        <v>1</v>
      </c>
      <c r="AI43" s="41" t="s">
        <v>671</v>
      </c>
      <c r="AJ43" t="s">
        <v>153</v>
      </c>
    </row>
    <row r="44" spans="1:37" x14ac:dyDescent="0.25">
      <c r="A44" s="9">
        <v>14005</v>
      </c>
      <c r="B44" t="s">
        <v>95</v>
      </c>
      <c r="G44" s="9" t="s">
        <v>1096</v>
      </c>
      <c r="H44" t="s">
        <v>210</v>
      </c>
      <c r="L44" s="32" t="s">
        <v>95</v>
      </c>
      <c r="M44" s="6" t="s">
        <v>584</v>
      </c>
      <c r="N44" s="6" t="b">
        <f>ISNUMBER(SEARCH($P$2,OFICINAS[[#This Row],[OFICIS]],1))</f>
        <v>1</v>
      </c>
      <c r="AI44" s="41" t="s">
        <v>672</v>
      </c>
      <c r="AJ44" t="s">
        <v>673</v>
      </c>
    </row>
    <row r="45" spans="1:37" x14ac:dyDescent="0.25">
      <c r="A45" s="9">
        <v>14006</v>
      </c>
      <c r="B45" t="s">
        <v>96</v>
      </c>
      <c r="G45" s="9" t="s">
        <v>1097</v>
      </c>
      <c r="H45" t="s">
        <v>790</v>
      </c>
      <c r="L45" s="32" t="s">
        <v>96</v>
      </c>
      <c r="M45" s="6" t="s">
        <v>585</v>
      </c>
      <c r="N45" s="6" t="b">
        <f>ISNUMBER(SEARCH($P$2,OFICINAS[[#This Row],[OFICIS]],1))</f>
        <v>1</v>
      </c>
      <c r="AI45" s="41" t="s">
        <v>674</v>
      </c>
      <c r="AJ45" t="s">
        <v>288</v>
      </c>
    </row>
    <row r="46" spans="1:37" x14ac:dyDescent="0.25">
      <c r="A46" s="9">
        <v>14007</v>
      </c>
      <c r="B46" t="s">
        <v>97</v>
      </c>
      <c r="G46" s="9" t="s">
        <v>1098</v>
      </c>
      <c r="H46" t="s">
        <v>211</v>
      </c>
      <c r="L46" s="32" t="s">
        <v>97</v>
      </c>
      <c r="M46" s="6" t="s">
        <v>586</v>
      </c>
      <c r="N46" s="6" t="b">
        <f>ISNUMBER(SEARCH($P$2,OFICINAS[[#This Row],[OFICIS]],1))</f>
        <v>1</v>
      </c>
      <c r="AI46" s="41" t="s">
        <v>675</v>
      </c>
      <c r="AJ46" t="s">
        <v>676</v>
      </c>
    </row>
    <row r="47" spans="1:37" x14ac:dyDescent="0.25">
      <c r="A47" s="9">
        <v>14008</v>
      </c>
      <c r="B47" t="s">
        <v>98</v>
      </c>
      <c r="G47" s="9" t="s">
        <v>1099</v>
      </c>
      <c r="H47" t="s">
        <v>212</v>
      </c>
      <c r="L47" s="32" t="s">
        <v>98</v>
      </c>
      <c r="M47" s="6" t="s">
        <v>587</v>
      </c>
      <c r="N47" s="6" t="b">
        <f>ISNUMBER(SEARCH($P$2,OFICINAS[[#This Row],[OFICIS]],1))</f>
        <v>1</v>
      </c>
      <c r="AI47" s="41" t="s">
        <v>677</v>
      </c>
      <c r="AJ47" t="s">
        <v>300</v>
      </c>
    </row>
    <row r="48" spans="1:37" x14ac:dyDescent="0.25">
      <c r="A48" s="9">
        <v>14009</v>
      </c>
      <c r="B48" t="s">
        <v>99</v>
      </c>
      <c r="G48" s="9" t="s">
        <v>406</v>
      </c>
      <c r="H48" t="s">
        <v>213</v>
      </c>
      <c r="L48" s="32" t="s">
        <v>99</v>
      </c>
      <c r="M48" s="6" t="s">
        <v>588</v>
      </c>
      <c r="N48" s="6" t="b">
        <f>ISNUMBER(SEARCH($P$2,OFICINAS[[#This Row],[OFICIS]],1))</f>
        <v>1</v>
      </c>
      <c r="AI48" s="41" t="s">
        <v>678</v>
      </c>
      <c r="AJ48" t="s">
        <v>679</v>
      </c>
    </row>
    <row r="49" spans="1:37" x14ac:dyDescent="0.25">
      <c r="A49" s="9">
        <v>14010</v>
      </c>
      <c r="B49" t="s">
        <v>100</v>
      </c>
      <c r="G49" s="9" t="s">
        <v>407</v>
      </c>
      <c r="H49" t="s">
        <v>214</v>
      </c>
      <c r="L49" s="32" t="s">
        <v>100</v>
      </c>
      <c r="M49" s="6" t="s">
        <v>589</v>
      </c>
      <c r="N49" s="6" t="b">
        <f>ISNUMBER(SEARCH($P$2,OFICINAS[[#This Row],[OFICIS]],1))</f>
        <v>1</v>
      </c>
      <c r="AI49" s="41" t="s">
        <v>680</v>
      </c>
      <c r="AJ49" t="s">
        <v>307</v>
      </c>
      <c r="AK49" t="s">
        <v>624</v>
      </c>
    </row>
    <row r="50" spans="1:37" x14ac:dyDescent="0.25">
      <c r="A50" s="9">
        <v>14011</v>
      </c>
      <c r="B50" t="s">
        <v>101</v>
      </c>
      <c r="G50" s="9" t="s">
        <v>408</v>
      </c>
      <c r="H50" t="s">
        <v>215</v>
      </c>
      <c r="L50" s="32" t="s">
        <v>101</v>
      </c>
      <c r="M50" s="6" t="s">
        <v>590</v>
      </c>
      <c r="N50" s="6" t="b">
        <f>ISNUMBER(SEARCH($P$2,OFICINAS[[#This Row],[OFICIS]],1))</f>
        <v>1</v>
      </c>
      <c r="AI50" s="41" t="s">
        <v>681</v>
      </c>
      <c r="AJ50" t="s">
        <v>155</v>
      </c>
    </row>
    <row r="51" spans="1:37" x14ac:dyDescent="0.25">
      <c r="A51" s="9">
        <v>14012</v>
      </c>
      <c r="B51" t="s">
        <v>102</v>
      </c>
      <c r="G51" s="9" t="s">
        <v>409</v>
      </c>
      <c r="H51" t="s">
        <v>216</v>
      </c>
      <c r="L51" s="32" t="s">
        <v>102</v>
      </c>
      <c r="M51" s="6" t="s">
        <v>591</v>
      </c>
      <c r="N51" s="6" t="b">
        <f>ISNUMBER(SEARCH($P$2,OFICINAS[[#This Row],[OFICIS]],1))</f>
        <v>1</v>
      </c>
      <c r="AI51" s="41" t="s">
        <v>682</v>
      </c>
      <c r="AJ51" t="s">
        <v>323</v>
      </c>
      <c r="AK51" t="s">
        <v>624</v>
      </c>
    </row>
    <row r="52" spans="1:37" x14ac:dyDescent="0.25">
      <c r="A52" s="9">
        <v>14013</v>
      </c>
      <c r="B52" t="s">
        <v>103</v>
      </c>
      <c r="G52" s="9" t="s">
        <v>410</v>
      </c>
      <c r="H52" t="s">
        <v>217</v>
      </c>
      <c r="L52" s="32" t="s">
        <v>103</v>
      </c>
      <c r="M52" s="6" t="s">
        <v>592</v>
      </c>
      <c r="N52" s="6" t="b">
        <f>ISNUMBER(SEARCH($P$2,OFICINAS[[#This Row],[OFICIS]],1))</f>
        <v>1</v>
      </c>
      <c r="AI52" s="41" t="s">
        <v>681</v>
      </c>
      <c r="AJ52" t="s">
        <v>156</v>
      </c>
    </row>
    <row r="53" spans="1:37" x14ac:dyDescent="0.25">
      <c r="G53" s="9" t="s">
        <v>411</v>
      </c>
      <c r="H53" t="s">
        <v>218</v>
      </c>
      <c r="AI53" s="41" t="s">
        <v>682</v>
      </c>
      <c r="AJ53" t="s">
        <v>333</v>
      </c>
      <c r="AK53" t="s">
        <v>624</v>
      </c>
    </row>
    <row r="54" spans="1:37" x14ac:dyDescent="0.25">
      <c r="G54" s="9" t="s">
        <v>412</v>
      </c>
      <c r="H54" t="s">
        <v>219</v>
      </c>
      <c r="AI54" s="41" t="s">
        <v>683</v>
      </c>
      <c r="AJ54" t="s">
        <v>684</v>
      </c>
      <c r="AK54" t="s">
        <v>624</v>
      </c>
    </row>
    <row r="55" spans="1:37" x14ac:dyDescent="0.25">
      <c r="G55" s="9" t="s">
        <v>413</v>
      </c>
      <c r="H55" t="s">
        <v>220</v>
      </c>
      <c r="AI55" s="41" t="s">
        <v>685</v>
      </c>
      <c r="AJ55" t="s">
        <v>163</v>
      </c>
      <c r="AK55" t="s">
        <v>624</v>
      </c>
    </row>
    <row r="56" spans="1:37" x14ac:dyDescent="0.25">
      <c r="G56" s="9" t="s">
        <v>414</v>
      </c>
      <c r="H56" t="s">
        <v>221</v>
      </c>
      <c r="AI56" s="41" t="s">
        <v>686</v>
      </c>
      <c r="AJ56" t="s">
        <v>151</v>
      </c>
    </row>
    <row r="57" spans="1:37" x14ac:dyDescent="0.25">
      <c r="G57" s="9" t="s">
        <v>415</v>
      </c>
      <c r="H57" t="s">
        <v>222</v>
      </c>
      <c r="AI57" s="41" t="s">
        <v>687</v>
      </c>
      <c r="AJ57" t="s">
        <v>279</v>
      </c>
      <c r="AK57" t="s">
        <v>624</v>
      </c>
    </row>
    <row r="58" spans="1:37" x14ac:dyDescent="0.25">
      <c r="G58" s="9" t="s">
        <v>416</v>
      </c>
      <c r="H58" t="s">
        <v>223</v>
      </c>
      <c r="AI58" s="41" t="s">
        <v>688</v>
      </c>
      <c r="AJ58" t="s">
        <v>153</v>
      </c>
    </row>
    <row r="59" spans="1:37" x14ac:dyDescent="0.25">
      <c r="G59" s="9" t="s">
        <v>417</v>
      </c>
      <c r="H59" t="s">
        <v>224</v>
      </c>
      <c r="AI59" s="41" t="s">
        <v>689</v>
      </c>
      <c r="AJ59" t="s">
        <v>690</v>
      </c>
    </row>
    <row r="60" spans="1:37" x14ac:dyDescent="0.25">
      <c r="G60" s="9" t="s">
        <v>418</v>
      </c>
      <c r="H60" t="s">
        <v>225</v>
      </c>
      <c r="AI60" s="41" t="s">
        <v>691</v>
      </c>
      <c r="AJ60" t="s">
        <v>692</v>
      </c>
    </row>
    <row r="61" spans="1:37" x14ac:dyDescent="0.25">
      <c r="G61" s="9" t="s">
        <v>419</v>
      </c>
      <c r="H61" t="s">
        <v>226</v>
      </c>
      <c r="AI61" s="41" t="s">
        <v>693</v>
      </c>
      <c r="AJ61" t="s">
        <v>305</v>
      </c>
      <c r="AK61" t="s">
        <v>624</v>
      </c>
    </row>
    <row r="62" spans="1:37" x14ac:dyDescent="0.25">
      <c r="G62" s="9" t="s">
        <v>420</v>
      </c>
      <c r="H62" t="s">
        <v>227</v>
      </c>
      <c r="AI62" s="41" t="s">
        <v>694</v>
      </c>
      <c r="AJ62" t="s">
        <v>155</v>
      </c>
    </row>
    <row r="63" spans="1:37" x14ac:dyDescent="0.25">
      <c r="G63" s="9" t="s">
        <v>421</v>
      </c>
      <c r="H63" t="s">
        <v>228</v>
      </c>
      <c r="AI63" s="41" t="s">
        <v>695</v>
      </c>
      <c r="AJ63" t="s">
        <v>327</v>
      </c>
      <c r="AK63" t="s">
        <v>624</v>
      </c>
    </row>
    <row r="64" spans="1:37" x14ac:dyDescent="0.25">
      <c r="G64" s="9" t="s">
        <v>422</v>
      </c>
      <c r="H64" t="s">
        <v>229</v>
      </c>
      <c r="AI64" s="41" t="s">
        <v>696</v>
      </c>
      <c r="AJ64" t="s">
        <v>146</v>
      </c>
    </row>
    <row r="65" spans="7:37" x14ac:dyDescent="0.25">
      <c r="G65" s="9" t="s">
        <v>423</v>
      </c>
      <c r="H65" t="s">
        <v>992</v>
      </c>
      <c r="AI65" s="41" t="s">
        <v>697</v>
      </c>
      <c r="AJ65" t="s">
        <v>219</v>
      </c>
    </row>
    <row r="66" spans="7:37" x14ac:dyDescent="0.25">
      <c r="G66" s="9" t="s">
        <v>424</v>
      </c>
      <c r="H66" t="s">
        <v>230</v>
      </c>
      <c r="AI66" s="41" t="s">
        <v>698</v>
      </c>
      <c r="AJ66" t="s">
        <v>222</v>
      </c>
    </row>
    <row r="67" spans="7:37" x14ac:dyDescent="0.25">
      <c r="G67" s="9" t="s">
        <v>425</v>
      </c>
      <c r="H67" t="s">
        <v>231</v>
      </c>
      <c r="AI67" s="41" t="s">
        <v>699</v>
      </c>
      <c r="AJ67" t="s">
        <v>223</v>
      </c>
      <c r="AK67" t="s">
        <v>624</v>
      </c>
    </row>
    <row r="68" spans="7:37" x14ac:dyDescent="0.25">
      <c r="G68" s="9" t="s">
        <v>1093</v>
      </c>
      <c r="H68" t="s">
        <v>232</v>
      </c>
      <c r="AI68" s="41" t="s">
        <v>700</v>
      </c>
      <c r="AJ68" t="s">
        <v>701</v>
      </c>
    </row>
    <row r="69" spans="7:37" x14ac:dyDescent="0.25">
      <c r="G69" s="9" t="s">
        <v>426</v>
      </c>
      <c r="H69" t="s">
        <v>233</v>
      </c>
      <c r="AI69" s="41" t="s">
        <v>702</v>
      </c>
      <c r="AJ69" t="s">
        <v>168</v>
      </c>
    </row>
    <row r="70" spans="7:37" x14ac:dyDescent="0.25">
      <c r="G70" s="9" t="s">
        <v>427</v>
      </c>
      <c r="H70" t="s">
        <v>234</v>
      </c>
      <c r="AI70" s="41" t="s">
        <v>703</v>
      </c>
      <c r="AJ70" t="s">
        <v>316</v>
      </c>
    </row>
    <row r="71" spans="7:37" x14ac:dyDescent="0.25">
      <c r="G71" s="9" t="s">
        <v>428</v>
      </c>
      <c r="H71" t="s">
        <v>235</v>
      </c>
      <c r="AI71" s="41" t="s">
        <v>704</v>
      </c>
      <c r="AJ71" t="s">
        <v>317</v>
      </c>
    </row>
    <row r="72" spans="7:37" x14ac:dyDescent="0.25">
      <c r="G72" s="9" t="s">
        <v>429</v>
      </c>
      <c r="H72" t="s">
        <v>236</v>
      </c>
      <c r="AI72" s="41" t="s">
        <v>705</v>
      </c>
      <c r="AJ72" t="s">
        <v>318</v>
      </c>
      <c r="AK72" t="s">
        <v>624</v>
      </c>
    </row>
    <row r="73" spans="7:37" x14ac:dyDescent="0.25">
      <c r="G73" s="9" t="s">
        <v>430</v>
      </c>
      <c r="H73" t="s">
        <v>237</v>
      </c>
      <c r="AI73" s="41" t="s">
        <v>706</v>
      </c>
      <c r="AJ73" t="s">
        <v>169</v>
      </c>
    </row>
    <row r="74" spans="7:37" x14ac:dyDescent="0.25">
      <c r="G74" s="9" t="s">
        <v>374</v>
      </c>
      <c r="H74" t="s">
        <v>55</v>
      </c>
      <c r="AI74" s="41" t="s">
        <v>707</v>
      </c>
      <c r="AJ74" t="s">
        <v>319</v>
      </c>
    </row>
    <row r="75" spans="7:37" x14ac:dyDescent="0.25">
      <c r="G75" s="9" t="s">
        <v>375</v>
      </c>
      <c r="H75" t="s">
        <v>238</v>
      </c>
      <c r="AI75" s="41" t="s">
        <v>708</v>
      </c>
      <c r="AJ75" t="s">
        <v>170</v>
      </c>
      <c r="AK75" t="s">
        <v>624</v>
      </c>
    </row>
    <row r="76" spans="7:37" x14ac:dyDescent="0.25">
      <c r="G76" s="9" t="s">
        <v>376</v>
      </c>
      <c r="H76" t="s">
        <v>239</v>
      </c>
      <c r="AI76" s="41" t="s">
        <v>709</v>
      </c>
      <c r="AJ76" t="s">
        <v>163</v>
      </c>
      <c r="AK76" t="s">
        <v>624</v>
      </c>
    </row>
    <row r="77" spans="7:37" x14ac:dyDescent="0.25">
      <c r="G77" s="9" t="s">
        <v>377</v>
      </c>
      <c r="H77" t="s">
        <v>240</v>
      </c>
      <c r="AI77" s="41" t="s">
        <v>710</v>
      </c>
      <c r="AJ77" t="s">
        <v>54</v>
      </c>
    </row>
    <row r="78" spans="7:37" x14ac:dyDescent="0.25">
      <c r="G78" s="9" t="s">
        <v>378</v>
      </c>
      <c r="H78" t="s">
        <v>241</v>
      </c>
      <c r="AI78" s="41" t="s">
        <v>711</v>
      </c>
      <c r="AJ78" t="s">
        <v>240</v>
      </c>
    </row>
    <row r="79" spans="7:37" x14ac:dyDescent="0.25">
      <c r="G79" s="9" t="s">
        <v>379</v>
      </c>
      <c r="H79" t="s">
        <v>242</v>
      </c>
      <c r="AI79" s="41" t="s">
        <v>712</v>
      </c>
      <c r="AJ79" t="s">
        <v>713</v>
      </c>
    </row>
    <row r="80" spans="7:37" x14ac:dyDescent="0.25">
      <c r="G80" s="9" t="s">
        <v>380</v>
      </c>
      <c r="H80" t="s">
        <v>243</v>
      </c>
      <c r="AI80" s="41" t="s">
        <v>714</v>
      </c>
      <c r="AJ80" t="s">
        <v>166</v>
      </c>
    </row>
    <row r="81" spans="7:37" x14ac:dyDescent="0.25">
      <c r="G81" s="9" t="s">
        <v>381</v>
      </c>
      <c r="H81" t="s">
        <v>244</v>
      </c>
      <c r="AI81" s="41" t="s">
        <v>715</v>
      </c>
      <c r="AJ81" t="s">
        <v>716</v>
      </c>
    </row>
    <row r="82" spans="7:37" x14ac:dyDescent="0.25">
      <c r="G82" s="9" t="s">
        <v>382</v>
      </c>
      <c r="H82" t="s">
        <v>245</v>
      </c>
      <c r="AI82" s="41" t="s">
        <v>717</v>
      </c>
      <c r="AJ82" t="s">
        <v>265</v>
      </c>
      <c r="AK82" t="s">
        <v>624</v>
      </c>
    </row>
    <row r="83" spans="7:37" x14ac:dyDescent="0.25">
      <c r="G83" s="9" t="s">
        <v>383</v>
      </c>
      <c r="H83" t="s">
        <v>246</v>
      </c>
      <c r="AI83" s="41" t="s">
        <v>718</v>
      </c>
      <c r="AJ83" t="s">
        <v>140</v>
      </c>
    </row>
    <row r="84" spans="7:37" x14ac:dyDescent="0.25">
      <c r="G84" s="9" t="s">
        <v>384</v>
      </c>
      <c r="H84" t="s">
        <v>247</v>
      </c>
      <c r="AI84" s="41" t="s">
        <v>719</v>
      </c>
      <c r="AJ84" t="s">
        <v>720</v>
      </c>
    </row>
    <row r="85" spans="7:37" x14ac:dyDescent="0.25">
      <c r="G85" s="9" t="s">
        <v>385</v>
      </c>
      <c r="H85" t="s">
        <v>1100</v>
      </c>
      <c r="AI85" s="41" t="s">
        <v>721</v>
      </c>
      <c r="AJ85" t="s">
        <v>701</v>
      </c>
    </row>
    <row r="86" spans="7:37" x14ac:dyDescent="0.25">
      <c r="G86" s="9" t="s">
        <v>386</v>
      </c>
      <c r="H86" t="s">
        <v>56</v>
      </c>
      <c r="AI86" s="41" t="s">
        <v>722</v>
      </c>
      <c r="AJ86" t="s">
        <v>628</v>
      </c>
    </row>
    <row r="87" spans="7:37" x14ac:dyDescent="0.25">
      <c r="G87" s="9" t="s">
        <v>387</v>
      </c>
      <c r="H87" t="s">
        <v>248</v>
      </c>
      <c r="AI87" s="41" t="s">
        <v>723</v>
      </c>
      <c r="AJ87" t="s">
        <v>243</v>
      </c>
    </row>
    <row r="88" spans="7:37" x14ac:dyDescent="0.25">
      <c r="G88" s="9" t="s">
        <v>388</v>
      </c>
      <c r="H88" t="s">
        <v>249</v>
      </c>
      <c r="AI88" s="41" t="s">
        <v>724</v>
      </c>
      <c r="AJ88" t="s">
        <v>244</v>
      </c>
    </row>
    <row r="89" spans="7:37" x14ac:dyDescent="0.25">
      <c r="G89" s="9" t="s">
        <v>389</v>
      </c>
      <c r="H89" t="s">
        <v>250</v>
      </c>
      <c r="AI89" s="41" t="s">
        <v>725</v>
      </c>
      <c r="AJ89" t="s">
        <v>726</v>
      </c>
    </row>
    <row r="90" spans="7:37" x14ac:dyDescent="0.25">
      <c r="G90" s="9" t="s">
        <v>390</v>
      </c>
      <c r="H90" t="s">
        <v>251</v>
      </c>
      <c r="AI90" s="41" t="s">
        <v>727</v>
      </c>
      <c r="AJ90" t="s">
        <v>728</v>
      </c>
    </row>
    <row r="91" spans="7:37" x14ac:dyDescent="0.25">
      <c r="G91" s="9" t="s">
        <v>1102</v>
      </c>
      <c r="H91" t="s">
        <v>252</v>
      </c>
      <c r="AI91" s="41" t="s">
        <v>729</v>
      </c>
      <c r="AJ91" t="s">
        <v>730</v>
      </c>
      <c r="AK91" t="s">
        <v>624</v>
      </c>
    </row>
    <row r="92" spans="7:37" x14ac:dyDescent="0.25">
      <c r="G92" s="9" t="s">
        <v>391</v>
      </c>
      <c r="H92" t="s">
        <v>726</v>
      </c>
      <c r="AI92" s="41" t="s">
        <v>731</v>
      </c>
      <c r="AJ92" t="s">
        <v>163</v>
      </c>
      <c r="AK92" t="s">
        <v>624</v>
      </c>
    </row>
    <row r="93" spans="7:37" x14ac:dyDescent="0.25">
      <c r="G93" s="9" t="s">
        <v>392</v>
      </c>
      <c r="H93" t="s">
        <v>253</v>
      </c>
      <c r="AI93" s="41" t="s">
        <v>732</v>
      </c>
      <c r="AJ93" t="s">
        <v>163</v>
      </c>
      <c r="AK93" t="s">
        <v>624</v>
      </c>
    </row>
    <row r="94" spans="7:37" x14ac:dyDescent="0.25">
      <c r="G94" s="9" t="s">
        <v>393</v>
      </c>
      <c r="H94" t="s">
        <v>1101</v>
      </c>
      <c r="AI94" s="41" t="s">
        <v>733</v>
      </c>
      <c r="AJ94" t="s">
        <v>166</v>
      </c>
    </row>
    <row r="95" spans="7:37" x14ac:dyDescent="0.25">
      <c r="G95" s="9" t="s">
        <v>1103</v>
      </c>
      <c r="H95" t="s">
        <v>254</v>
      </c>
      <c r="AI95" s="41" t="s">
        <v>734</v>
      </c>
      <c r="AJ95" t="s">
        <v>271</v>
      </c>
    </row>
    <row r="96" spans="7:37" x14ac:dyDescent="0.25">
      <c r="G96" s="9" t="s">
        <v>431</v>
      </c>
      <c r="H96" t="s">
        <v>255</v>
      </c>
      <c r="AI96" s="41" t="s">
        <v>735</v>
      </c>
      <c r="AJ96" t="s">
        <v>273</v>
      </c>
    </row>
    <row r="97" spans="7:37" x14ac:dyDescent="0.25">
      <c r="G97" s="9" t="s">
        <v>432</v>
      </c>
      <c r="H97" t="s">
        <v>256</v>
      </c>
      <c r="AI97" s="41" t="s">
        <v>736</v>
      </c>
      <c r="AJ97" t="s">
        <v>274</v>
      </c>
      <c r="AK97" t="s">
        <v>624</v>
      </c>
    </row>
    <row r="98" spans="7:37" x14ac:dyDescent="0.25">
      <c r="G98" s="9" t="s">
        <v>433</v>
      </c>
      <c r="H98" t="s">
        <v>257</v>
      </c>
      <c r="AI98" s="41" t="s">
        <v>737</v>
      </c>
      <c r="AJ98" t="s">
        <v>163</v>
      </c>
      <c r="AK98" t="s">
        <v>624</v>
      </c>
    </row>
    <row r="99" spans="7:37" x14ac:dyDescent="0.25">
      <c r="G99" s="9" t="s">
        <v>434</v>
      </c>
      <c r="H99" t="s">
        <v>258</v>
      </c>
      <c r="AI99" s="41" t="s">
        <v>738</v>
      </c>
      <c r="AJ99" t="s">
        <v>166</v>
      </c>
    </row>
    <row r="100" spans="7:37" x14ac:dyDescent="0.25">
      <c r="G100" s="9" t="s">
        <v>435</v>
      </c>
      <c r="H100" t="s">
        <v>259</v>
      </c>
      <c r="AI100" s="41" t="s">
        <v>739</v>
      </c>
      <c r="AJ100" t="s">
        <v>740</v>
      </c>
    </row>
    <row r="101" spans="7:37" x14ac:dyDescent="0.25">
      <c r="G101" s="9" t="s">
        <v>436</v>
      </c>
      <c r="H101" t="s">
        <v>260</v>
      </c>
      <c r="AI101" s="41" t="s">
        <v>741</v>
      </c>
      <c r="AJ101" t="s">
        <v>272</v>
      </c>
      <c r="AK101" t="s">
        <v>624</v>
      </c>
    </row>
    <row r="102" spans="7:37" x14ac:dyDescent="0.25">
      <c r="G102" s="9" t="s">
        <v>437</v>
      </c>
      <c r="H102" t="s">
        <v>261</v>
      </c>
      <c r="AI102" s="41" t="s">
        <v>742</v>
      </c>
      <c r="AJ102" t="s">
        <v>141</v>
      </c>
    </row>
    <row r="103" spans="7:37" x14ac:dyDescent="0.25">
      <c r="G103" s="9" t="s">
        <v>438</v>
      </c>
      <c r="H103" t="s">
        <v>262</v>
      </c>
      <c r="AI103" s="41" t="s">
        <v>743</v>
      </c>
      <c r="AJ103" t="s">
        <v>744</v>
      </c>
      <c r="AK103" t="s">
        <v>624</v>
      </c>
    </row>
    <row r="104" spans="7:37" x14ac:dyDescent="0.25">
      <c r="G104" s="9" t="s">
        <v>439</v>
      </c>
      <c r="H104" t="s">
        <v>263</v>
      </c>
      <c r="AI104" s="41" t="s">
        <v>745</v>
      </c>
      <c r="AJ104" t="s">
        <v>163</v>
      </c>
      <c r="AK104" t="s">
        <v>624</v>
      </c>
    </row>
    <row r="105" spans="7:37" x14ac:dyDescent="0.25">
      <c r="G105" s="9" t="s">
        <v>440</v>
      </c>
      <c r="H105" t="s">
        <v>264</v>
      </c>
      <c r="AI105" s="41" t="s">
        <v>746</v>
      </c>
      <c r="AJ105" t="s">
        <v>54</v>
      </c>
    </row>
    <row r="106" spans="7:37" x14ac:dyDescent="0.25">
      <c r="G106" s="9" t="s">
        <v>441</v>
      </c>
      <c r="H106" t="s">
        <v>265</v>
      </c>
      <c r="AI106" s="41" t="s">
        <v>747</v>
      </c>
      <c r="AJ106" t="s">
        <v>748</v>
      </c>
      <c r="AK106" t="s">
        <v>624</v>
      </c>
    </row>
    <row r="107" spans="7:37" x14ac:dyDescent="0.25">
      <c r="G107" s="9" t="s">
        <v>442</v>
      </c>
      <c r="H107" t="s">
        <v>266</v>
      </c>
      <c r="AI107" s="41" t="s">
        <v>749</v>
      </c>
      <c r="AJ107" t="s">
        <v>156</v>
      </c>
    </row>
    <row r="108" spans="7:37" x14ac:dyDescent="0.25">
      <c r="G108" s="9" t="s">
        <v>443</v>
      </c>
      <c r="H108" t="s">
        <v>267</v>
      </c>
      <c r="AI108" s="41" t="s">
        <v>750</v>
      </c>
      <c r="AJ108" t="s">
        <v>751</v>
      </c>
      <c r="AK108" t="s">
        <v>624</v>
      </c>
    </row>
    <row r="109" spans="7:37" x14ac:dyDescent="0.25">
      <c r="G109" s="9" t="s">
        <v>444</v>
      </c>
      <c r="H109" t="s">
        <v>268</v>
      </c>
      <c r="AI109" s="41" t="s">
        <v>752</v>
      </c>
      <c r="AJ109" t="s">
        <v>140</v>
      </c>
    </row>
    <row r="110" spans="7:37" x14ac:dyDescent="0.25">
      <c r="G110" s="9" t="s">
        <v>445</v>
      </c>
      <c r="H110" t="s">
        <v>269</v>
      </c>
      <c r="AI110" s="41" t="s">
        <v>753</v>
      </c>
      <c r="AJ110" t="s">
        <v>754</v>
      </c>
      <c r="AK110" t="s">
        <v>624</v>
      </c>
    </row>
    <row r="111" spans="7:37" x14ac:dyDescent="0.25">
      <c r="G111" s="9" t="s">
        <v>446</v>
      </c>
      <c r="H111" t="s">
        <v>270</v>
      </c>
      <c r="AI111" s="41" t="s">
        <v>755</v>
      </c>
      <c r="AJ111" t="s">
        <v>144</v>
      </c>
      <c r="AK111" t="s">
        <v>624</v>
      </c>
    </row>
    <row r="112" spans="7:37" x14ac:dyDescent="0.25">
      <c r="G112" s="9" t="s">
        <v>447</v>
      </c>
      <c r="H112" t="s">
        <v>271</v>
      </c>
      <c r="AI112" s="41" t="s">
        <v>756</v>
      </c>
      <c r="AJ112" t="s">
        <v>163</v>
      </c>
      <c r="AK112" t="s">
        <v>624</v>
      </c>
    </row>
    <row r="113" spans="7:37" x14ac:dyDescent="0.25">
      <c r="G113" s="9" t="s">
        <v>448</v>
      </c>
      <c r="H113" t="s">
        <v>272</v>
      </c>
      <c r="AI113" s="41" t="s">
        <v>757</v>
      </c>
      <c r="AJ113" t="s">
        <v>167</v>
      </c>
      <c r="AK113" t="s">
        <v>624</v>
      </c>
    </row>
    <row r="114" spans="7:37" x14ac:dyDescent="0.25">
      <c r="G114" s="9" t="s">
        <v>449</v>
      </c>
      <c r="H114" t="s">
        <v>273</v>
      </c>
      <c r="AI114" s="41" t="s">
        <v>758</v>
      </c>
      <c r="AJ114" t="s">
        <v>52</v>
      </c>
      <c r="AK114" t="s">
        <v>624</v>
      </c>
    </row>
    <row r="115" spans="7:37" x14ac:dyDescent="0.25">
      <c r="G115" s="9" t="s">
        <v>450</v>
      </c>
      <c r="H115" t="s">
        <v>274</v>
      </c>
      <c r="AI115" s="41" t="s">
        <v>759</v>
      </c>
      <c r="AJ115" t="s">
        <v>163</v>
      </c>
      <c r="AK115" t="s">
        <v>624</v>
      </c>
    </row>
    <row r="116" spans="7:37" x14ac:dyDescent="0.25">
      <c r="G116" s="9" t="s">
        <v>451</v>
      </c>
      <c r="H116" t="s">
        <v>275</v>
      </c>
      <c r="AI116" s="41" t="s">
        <v>760</v>
      </c>
      <c r="AJ116" t="s">
        <v>163</v>
      </c>
      <c r="AK116" t="s">
        <v>624</v>
      </c>
    </row>
    <row r="117" spans="7:37" x14ac:dyDescent="0.25">
      <c r="G117" s="9" t="s">
        <v>452</v>
      </c>
      <c r="H117" t="s">
        <v>276</v>
      </c>
      <c r="AI117" s="41" t="s">
        <v>761</v>
      </c>
      <c r="AJ117" t="s">
        <v>54</v>
      </c>
    </row>
    <row r="118" spans="7:37" x14ac:dyDescent="0.25">
      <c r="G118" s="9" t="s">
        <v>453</v>
      </c>
      <c r="H118" t="s">
        <v>277</v>
      </c>
      <c r="AI118" s="41" t="s">
        <v>762</v>
      </c>
      <c r="AJ118" t="s">
        <v>763</v>
      </c>
      <c r="AK118" t="s">
        <v>624</v>
      </c>
    </row>
    <row r="119" spans="7:37" x14ac:dyDescent="0.25">
      <c r="G119" s="9" t="s">
        <v>454</v>
      </c>
      <c r="H119" t="s">
        <v>278</v>
      </c>
      <c r="AI119" s="41" t="s">
        <v>764</v>
      </c>
      <c r="AJ119" t="s">
        <v>157</v>
      </c>
    </row>
    <row r="120" spans="7:37" x14ac:dyDescent="0.25">
      <c r="G120" s="9" t="s">
        <v>455</v>
      </c>
      <c r="H120" t="s">
        <v>279</v>
      </c>
      <c r="AI120" s="41" t="s">
        <v>765</v>
      </c>
      <c r="AJ120" t="s">
        <v>766</v>
      </c>
    </row>
    <row r="121" spans="7:37" x14ac:dyDescent="0.25">
      <c r="G121" s="9" t="s">
        <v>456</v>
      </c>
      <c r="H121" t="s">
        <v>280</v>
      </c>
      <c r="AI121" s="41" t="s">
        <v>767</v>
      </c>
      <c r="AJ121" t="s">
        <v>342</v>
      </c>
      <c r="AK121" t="s">
        <v>624</v>
      </c>
    </row>
    <row r="122" spans="7:37" x14ac:dyDescent="0.25">
      <c r="G122" s="9" t="s">
        <v>457</v>
      </c>
      <c r="H122" t="s">
        <v>281</v>
      </c>
      <c r="AI122" s="41" t="s">
        <v>1074</v>
      </c>
      <c r="AJ122" t="s">
        <v>143</v>
      </c>
    </row>
    <row r="123" spans="7:37" x14ac:dyDescent="0.25">
      <c r="G123" s="9" t="s">
        <v>458</v>
      </c>
      <c r="H123" t="s">
        <v>282</v>
      </c>
      <c r="AI123" s="41" t="s">
        <v>1075</v>
      </c>
      <c r="AJ123" t="s">
        <v>768</v>
      </c>
    </row>
    <row r="124" spans="7:37" x14ac:dyDescent="0.25">
      <c r="G124" s="9" t="s">
        <v>459</v>
      </c>
      <c r="H124" t="s">
        <v>283</v>
      </c>
      <c r="AI124" s="41" t="s">
        <v>769</v>
      </c>
      <c r="AJ124" t="s">
        <v>770</v>
      </c>
    </row>
    <row r="125" spans="7:37" x14ac:dyDescent="0.25">
      <c r="G125" s="9" t="s">
        <v>460</v>
      </c>
      <c r="H125" t="s">
        <v>284</v>
      </c>
      <c r="AI125" s="41" t="s">
        <v>771</v>
      </c>
      <c r="AJ125" t="s">
        <v>772</v>
      </c>
    </row>
    <row r="126" spans="7:37" x14ac:dyDescent="0.25">
      <c r="G126" s="9" t="s">
        <v>461</v>
      </c>
      <c r="H126" t="s">
        <v>285</v>
      </c>
      <c r="AI126" s="41" t="s">
        <v>773</v>
      </c>
      <c r="AJ126" t="s">
        <v>774</v>
      </c>
    </row>
    <row r="127" spans="7:37" x14ac:dyDescent="0.25">
      <c r="G127" s="9" t="s">
        <v>462</v>
      </c>
      <c r="H127" t="s">
        <v>286</v>
      </c>
      <c r="AI127" s="41" t="s">
        <v>775</v>
      </c>
      <c r="AJ127" t="s">
        <v>163</v>
      </c>
      <c r="AK127" t="s">
        <v>624</v>
      </c>
    </row>
    <row r="128" spans="7:37" x14ac:dyDescent="0.25">
      <c r="G128" s="9" t="s">
        <v>463</v>
      </c>
      <c r="H128" t="s">
        <v>287</v>
      </c>
      <c r="AI128" s="41" t="s">
        <v>776</v>
      </c>
      <c r="AJ128" t="s">
        <v>54</v>
      </c>
    </row>
    <row r="129" spans="7:37" x14ac:dyDescent="0.25">
      <c r="G129" s="9" t="s">
        <v>464</v>
      </c>
      <c r="H129" t="s">
        <v>288</v>
      </c>
      <c r="AI129" s="41" t="s">
        <v>777</v>
      </c>
      <c r="AJ129" t="s">
        <v>778</v>
      </c>
    </row>
    <row r="130" spans="7:37" x14ac:dyDescent="0.25">
      <c r="G130" s="9" t="s">
        <v>465</v>
      </c>
      <c r="H130" t="s">
        <v>289</v>
      </c>
      <c r="AI130" s="41" t="s">
        <v>779</v>
      </c>
      <c r="AJ130" t="s">
        <v>154</v>
      </c>
    </row>
    <row r="131" spans="7:37" x14ac:dyDescent="0.25">
      <c r="G131" s="9" t="s">
        <v>466</v>
      </c>
      <c r="H131" t="s">
        <v>290</v>
      </c>
      <c r="AI131" s="41" t="s">
        <v>780</v>
      </c>
      <c r="AJ131" t="s">
        <v>781</v>
      </c>
      <c r="AK131" t="s">
        <v>624</v>
      </c>
    </row>
    <row r="132" spans="7:37" x14ac:dyDescent="0.25">
      <c r="G132" s="9" t="s">
        <v>467</v>
      </c>
      <c r="H132" t="s">
        <v>291</v>
      </c>
      <c r="AI132" s="41" t="s">
        <v>782</v>
      </c>
      <c r="AJ132" t="s">
        <v>157</v>
      </c>
    </row>
    <row r="133" spans="7:37" x14ac:dyDescent="0.25">
      <c r="G133" s="9" t="s">
        <v>468</v>
      </c>
      <c r="H133" t="s">
        <v>292</v>
      </c>
      <c r="AI133" s="41" t="s">
        <v>783</v>
      </c>
      <c r="AJ133" t="s">
        <v>784</v>
      </c>
      <c r="AK133" t="s">
        <v>624</v>
      </c>
    </row>
    <row r="134" spans="7:37" x14ac:dyDescent="0.25">
      <c r="G134" s="9" t="s">
        <v>469</v>
      </c>
      <c r="H134" t="s">
        <v>293</v>
      </c>
      <c r="AI134" s="41" t="s">
        <v>785</v>
      </c>
      <c r="AJ134" t="s">
        <v>140</v>
      </c>
    </row>
    <row r="135" spans="7:37" x14ac:dyDescent="0.25">
      <c r="G135" s="9" t="s">
        <v>470</v>
      </c>
      <c r="H135" t="s">
        <v>294</v>
      </c>
      <c r="AI135" s="41" t="s">
        <v>786</v>
      </c>
      <c r="AJ135" t="s">
        <v>787</v>
      </c>
    </row>
    <row r="136" spans="7:37" x14ac:dyDescent="0.25">
      <c r="G136" s="9" t="s">
        <v>471</v>
      </c>
      <c r="H136" t="s">
        <v>295</v>
      </c>
      <c r="AI136" s="41" t="s">
        <v>788</v>
      </c>
      <c r="AJ136" t="s">
        <v>143</v>
      </c>
    </row>
    <row r="137" spans="7:37" x14ac:dyDescent="0.25">
      <c r="G137" s="9" t="s">
        <v>472</v>
      </c>
      <c r="H137" t="s">
        <v>296</v>
      </c>
      <c r="AI137" s="41" t="s">
        <v>789</v>
      </c>
      <c r="AJ137" t="s">
        <v>790</v>
      </c>
      <c r="AK137" t="s">
        <v>624</v>
      </c>
    </row>
    <row r="138" spans="7:37" x14ac:dyDescent="0.25">
      <c r="G138" s="9" t="s">
        <v>473</v>
      </c>
      <c r="H138" t="s">
        <v>297</v>
      </c>
      <c r="AI138" s="41" t="s">
        <v>791</v>
      </c>
      <c r="AJ138" t="s">
        <v>163</v>
      </c>
      <c r="AK138" t="s">
        <v>624</v>
      </c>
    </row>
    <row r="139" spans="7:37" x14ac:dyDescent="0.25">
      <c r="G139" s="9" t="s">
        <v>474</v>
      </c>
      <c r="H139" t="s">
        <v>298</v>
      </c>
      <c r="AI139" s="41" t="s">
        <v>792</v>
      </c>
      <c r="AJ139" t="s">
        <v>54</v>
      </c>
    </row>
    <row r="140" spans="7:37" x14ac:dyDescent="0.25">
      <c r="G140" s="9" t="s">
        <v>475</v>
      </c>
      <c r="H140" t="s">
        <v>299</v>
      </c>
      <c r="AI140" s="41" t="s">
        <v>793</v>
      </c>
      <c r="AJ140" t="s">
        <v>249</v>
      </c>
      <c r="AK140" t="s">
        <v>624</v>
      </c>
    </row>
    <row r="141" spans="7:37" x14ac:dyDescent="0.25">
      <c r="G141" s="9" t="s">
        <v>476</v>
      </c>
      <c r="H141" t="s">
        <v>300</v>
      </c>
      <c r="AI141" s="41" t="s">
        <v>794</v>
      </c>
      <c r="AJ141" t="s">
        <v>166</v>
      </c>
    </row>
    <row r="142" spans="7:37" x14ac:dyDescent="0.25">
      <c r="G142" s="9" t="s">
        <v>477</v>
      </c>
      <c r="H142" t="s">
        <v>301</v>
      </c>
      <c r="AI142" s="41" t="s">
        <v>795</v>
      </c>
      <c r="AJ142" t="s">
        <v>267</v>
      </c>
      <c r="AK142" t="s">
        <v>624</v>
      </c>
    </row>
    <row r="143" spans="7:37" x14ac:dyDescent="0.25">
      <c r="G143" s="9" t="s">
        <v>478</v>
      </c>
      <c r="H143" t="s">
        <v>302</v>
      </c>
      <c r="AI143" s="41" t="s">
        <v>796</v>
      </c>
      <c r="AJ143" t="s">
        <v>155</v>
      </c>
    </row>
    <row r="144" spans="7:37" x14ac:dyDescent="0.25">
      <c r="G144" s="9" t="s">
        <v>479</v>
      </c>
      <c r="H144" t="s">
        <v>303</v>
      </c>
      <c r="AI144" s="41" t="s">
        <v>797</v>
      </c>
      <c r="AJ144" t="s">
        <v>330</v>
      </c>
      <c r="AK144" t="s">
        <v>624</v>
      </c>
    </row>
    <row r="145" spans="7:37" x14ac:dyDescent="0.25">
      <c r="G145" s="9" t="s">
        <v>480</v>
      </c>
      <c r="H145" t="s">
        <v>304</v>
      </c>
      <c r="AI145" s="41" t="s">
        <v>798</v>
      </c>
      <c r="AJ145" t="s">
        <v>143</v>
      </c>
    </row>
    <row r="146" spans="7:37" x14ac:dyDescent="0.25">
      <c r="G146" s="9" t="s">
        <v>481</v>
      </c>
      <c r="H146" t="s">
        <v>305</v>
      </c>
      <c r="AI146" s="41" t="s">
        <v>799</v>
      </c>
      <c r="AJ146" t="s">
        <v>209</v>
      </c>
      <c r="AK146" t="s">
        <v>624</v>
      </c>
    </row>
    <row r="147" spans="7:37" x14ac:dyDescent="0.25">
      <c r="G147" s="9" t="s">
        <v>482</v>
      </c>
      <c r="H147" t="s">
        <v>306</v>
      </c>
      <c r="AI147" s="41" t="s">
        <v>800</v>
      </c>
      <c r="AJ147" t="s">
        <v>163</v>
      </c>
      <c r="AK147" t="s">
        <v>624</v>
      </c>
    </row>
    <row r="148" spans="7:37" x14ac:dyDescent="0.25">
      <c r="G148" s="9" t="s">
        <v>483</v>
      </c>
      <c r="H148" t="s">
        <v>307</v>
      </c>
      <c r="AI148" s="41" t="s">
        <v>801</v>
      </c>
      <c r="AJ148" t="s">
        <v>140</v>
      </c>
    </row>
    <row r="149" spans="7:37" x14ac:dyDescent="0.25">
      <c r="G149" s="9" t="s">
        <v>484</v>
      </c>
      <c r="H149" t="s">
        <v>308</v>
      </c>
      <c r="AI149" s="41" t="s">
        <v>802</v>
      </c>
      <c r="AJ149" t="s">
        <v>803</v>
      </c>
    </row>
    <row r="150" spans="7:37" x14ac:dyDescent="0.25">
      <c r="G150" s="9" t="s">
        <v>485</v>
      </c>
      <c r="H150" t="s">
        <v>309</v>
      </c>
      <c r="AI150" s="41" t="s">
        <v>804</v>
      </c>
      <c r="AJ150" t="s">
        <v>805</v>
      </c>
    </row>
    <row r="151" spans="7:37" x14ac:dyDescent="0.25">
      <c r="G151" s="9" t="s">
        <v>486</v>
      </c>
      <c r="H151" t="s">
        <v>310</v>
      </c>
      <c r="AI151" s="41" t="s">
        <v>806</v>
      </c>
      <c r="AJ151" t="s">
        <v>146</v>
      </c>
    </row>
    <row r="152" spans="7:37" x14ac:dyDescent="0.25">
      <c r="G152" s="9" t="s">
        <v>487</v>
      </c>
      <c r="H152" t="s">
        <v>311</v>
      </c>
      <c r="AI152" s="41" t="s">
        <v>807</v>
      </c>
      <c r="AJ152" t="s">
        <v>808</v>
      </c>
      <c r="AK152" t="s">
        <v>624</v>
      </c>
    </row>
    <row r="153" spans="7:37" x14ac:dyDescent="0.25">
      <c r="G153" s="9" t="s">
        <v>488</v>
      </c>
      <c r="H153" t="s">
        <v>1086</v>
      </c>
      <c r="AI153" s="41" t="s">
        <v>809</v>
      </c>
      <c r="AJ153" t="s">
        <v>163</v>
      </c>
      <c r="AK153" t="s">
        <v>624</v>
      </c>
    </row>
    <row r="154" spans="7:37" x14ac:dyDescent="0.25">
      <c r="G154" s="9" t="s">
        <v>489</v>
      </c>
      <c r="H154" t="s">
        <v>1087</v>
      </c>
      <c r="AI154" s="41" t="s">
        <v>810</v>
      </c>
      <c r="AJ154" t="s">
        <v>163</v>
      </c>
      <c r="AK154" t="s">
        <v>624</v>
      </c>
    </row>
    <row r="155" spans="7:37" x14ac:dyDescent="0.25">
      <c r="G155" s="9" t="s">
        <v>490</v>
      </c>
      <c r="H155" t="s">
        <v>312</v>
      </c>
      <c r="AI155" s="41" t="s">
        <v>811</v>
      </c>
      <c r="AJ155" t="s">
        <v>154</v>
      </c>
    </row>
    <row r="156" spans="7:37" x14ac:dyDescent="0.25">
      <c r="G156" s="9" t="s">
        <v>491</v>
      </c>
      <c r="H156" t="s">
        <v>313</v>
      </c>
      <c r="AI156" s="41" t="s">
        <v>812</v>
      </c>
      <c r="AJ156" t="s">
        <v>813</v>
      </c>
      <c r="AK156" t="s">
        <v>624</v>
      </c>
    </row>
    <row r="157" spans="7:37" x14ac:dyDescent="0.25">
      <c r="G157" s="9" t="s">
        <v>492</v>
      </c>
      <c r="H157" t="s">
        <v>314</v>
      </c>
      <c r="AI157" s="41" t="s">
        <v>814</v>
      </c>
      <c r="AJ157" t="s">
        <v>156</v>
      </c>
    </row>
    <row r="158" spans="7:37" x14ac:dyDescent="0.25">
      <c r="G158" s="9" t="s">
        <v>493</v>
      </c>
      <c r="H158" t="s">
        <v>315</v>
      </c>
      <c r="AI158" s="41" t="s">
        <v>815</v>
      </c>
      <c r="AJ158" t="s">
        <v>751</v>
      </c>
      <c r="AK158" t="s">
        <v>624</v>
      </c>
    </row>
    <row r="159" spans="7:37" x14ac:dyDescent="0.25">
      <c r="G159" s="9" t="s">
        <v>1104</v>
      </c>
      <c r="H159" t="s">
        <v>316</v>
      </c>
      <c r="AI159" s="41" t="s">
        <v>816</v>
      </c>
      <c r="AJ159" t="s">
        <v>154</v>
      </c>
    </row>
    <row r="160" spans="7:37" x14ac:dyDescent="0.25">
      <c r="G160" s="9" t="s">
        <v>1105</v>
      </c>
      <c r="H160" t="s">
        <v>317</v>
      </c>
      <c r="AI160" s="41" t="s">
        <v>817</v>
      </c>
      <c r="AJ160" t="s">
        <v>1082</v>
      </c>
      <c r="AK160" t="s">
        <v>624</v>
      </c>
    </row>
    <row r="161" spans="7:37" x14ac:dyDescent="0.25">
      <c r="G161" s="9" t="s">
        <v>1106</v>
      </c>
      <c r="H161" t="s">
        <v>318</v>
      </c>
      <c r="AI161" s="41" t="s">
        <v>818</v>
      </c>
      <c r="AJ161" t="s">
        <v>163</v>
      </c>
      <c r="AK161" t="s">
        <v>624</v>
      </c>
    </row>
    <row r="162" spans="7:37" x14ac:dyDescent="0.25">
      <c r="G162" s="9" t="s">
        <v>1107</v>
      </c>
      <c r="H162" t="s">
        <v>319</v>
      </c>
      <c r="AI162" s="41" t="s">
        <v>819</v>
      </c>
      <c r="AJ162" t="s">
        <v>140</v>
      </c>
    </row>
    <row r="163" spans="7:37" x14ac:dyDescent="0.25">
      <c r="G163" s="9" t="s">
        <v>494</v>
      </c>
      <c r="H163" t="s">
        <v>320</v>
      </c>
      <c r="AI163" s="41" t="s">
        <v>820</v>
      </c>
      <c r="AJ163" t="s">
        <v>174</v>
      </c>
    </row>
    <row r="164" spans="7:37" x14ac:dyDescent="0.25">
      <c r="G164" s="9" t="s">
        <v>495</v>
      </c>
      <c r="H164" t="s">
        <v>321</v>
      </c>
      <c r="AI164" s="41" t="s">
        <v>821</v>
      </c>
      <c r="AJ164" t="s">
        <v>176</v>
      </c>
    </row>
    <row r="165" spans="7:37" x14ac:dyDescent="0.25">
      <c r="G165" s="9" t="s">
        <v>496</v>
      </c>
      <c r="H165" t="s">
        <v>322</v>
      </c>
      <c r="AI165" s="41" t="s">
        <v>822</v>
      </c>
      <c r="AJ165" t="s">
        <v>823</v>
      </c>
    </row>
    <row r="166" spans="7:37" x14ac:dyDescent="0.25">
      <c r="G166" s="9" t="s">
        <v>497</v>
      </c>
      <c r="H166" t="s">
        <v>323</v>
      </c>
      <c r="AI166" s="41" t="s">
        <v>824</v>
      </c>
      <c r="AJ166" t="s">
        <v>191</v>
      </c>
      <c r="AK166" t="s">
        <v>624</v>
      </c>
    </row>
    <row r="167" spans="7:37" x14ac:dyDescent="0.25">
      <c r="G167" s="9" t="s">
        <v>498</v>
      </c>
      <c r="H167" t="s">
        <v>324</v>
      </c>
      <c r="AI167" s="41" t="s">
        <v>825</v>
      </c>
      <c r="AJ167" t="s">
        <v>147</v>
      </c>
    </row>
    <row r="168" spans="7:37" x14ac:dyDescent="0.25">
      <c r="G168" s="9" t="s">
        <v>499</v>
      </c>
      <c r="H168" t="s">
        <v>325</v>
      </c>
      <c r="AI168" s="41" t="s">
        <v>826</v>
      </c>
      <c r="AJ168" t="s">
        <v>827</v>
      </c>
    </row>
    <row r="169" spans="7:37" x14ac:dyDescent="0.25">
      <c r="G169" s="9" t="s">
        <v>500</v>
      </c>
      <c r="H169" t="s">
        <v>326</v>
      </c>
      <c r="AI169" s="41" t="s">
        <v>828</v>
      </c>
      <c r="AJ169" t="s">
        <v>162</v>
      </c>
      <c r="AK169" t="s">
        <v>624</v>
      </c>
    </row>
    <row r="170" spans="7:37" x14ac:dyDescent="0.25">
      <c r="G170" s="9" t="s">
        <v>501</v>
      </c>
      <c r="H170" t="s">
        <v>327</v>
      </c>
      <c r="AI170" s="41" t="s">
        <v>829</v>
      </c>
      <c r="AJ170" t="s">
        <v>163</v>
      </c>
    </row>
    <row r="171" spans="7:37" x14ac:dyDescent="0.25">
      <c r="G171" s="9" t="s">
        <v>502</v>
      </c>
      <c r="H171" t="s">
        <v>328</v>
      </c>
      <c r="AI171" s="41" t="s">
        <v>830</v>
      </c>
      <c r="AJ171" t="s">
        <v>54</v>
      </c>
    </row>
    <row r="172" spans="7:37" x14ac:dyDescent="0.25">
      <c r="G172" s="9" t="s">
        <v>503</v>
      </c>
      <c r="H172" t="s">
        <v>329</v>
      </c>
      <c r="AI172" s="41" t="s">
        <v>831</v>
      </c>
      <c r="AJ172" t="s">
        <v>242</v>
      </c>
    </row>
    <row r="173" spans="7:37" x14ac:dyDescent="0.25">
      <c r="G173" s="9" t="s">
        <v>504</v>
      </c>
      <c r="H173" t="s">
        <v>1084</v>
      </c>
      <c r="AI173" s="41" t="s">
        <v>832</v>
      </c>
      <c r="AJ173" t="s">
        <v>250</v>
      </c>
      <c r="AK173" t="s">
        <v>624</v>
      </c>
    </row>
    <row r="174" spans="7:37" x14ac:dyDescent="0.25">
      <c r="G174" s="9" t="s">
        <v>505</v>
      </c>
      <c r="H174" t="s">
        <v>330</v>
      </c>
      <c r="AI174" s="41" t="s">
        <v>833</v>
      </c>
      <c r="AJ174" t="s">
        <v>153</v>
      </c>
    </row>
    <row r="175" spans="7:37" x14ac:dyDescent="0.25">
      <c r="G175" s="9" t="s">
        <v>506</v>
      </c>
      <c r="H175" t="s">
        <v>331</v>
      </c>
      <c r="AI175" s="41" t="s">
        <v>834</v>
      </c>
      <c r="AJ175" t="s">
        <v>835</v>
      </c>
    </row>
    <row r="176" spans="7:37" x14ac:dyDescent="0.25">
      <c r="G176" s="9" t="s">
        <v>507</v>
      </c>
      <c r="H176" t="s">
        <v>332</v>
      </c>
      <c r="AI176" s="41" t="s">
        <v>836</v>
      </c>
      <c r="AJ176" t="s">
        <v>306</v>
      </c>
      <c r="AK176" t="s">
        <v>624</v>
      </c>
    </row>
    <row r="177" spans="7:37" x14ac:dyDescent="0.25">
      <c r="G177" s="9" t="s">
        <v>508</v>
      </c>
      <c r="H177" t="s">
        <v>333</v>
      </c>
      <c r="AI177" s="41" t="s">
        <v>837</v>
      </c>
      <c r="AJ177" t="s">
        <v>155</v>
      </c>
    </row>
    <row r="178" spans="7:37" x14ac:dyDescent="0.25">
      <c r="G178" s="9" t="s">
        <v>509</v>
      </c>
      <c r="H178" t="s">
        <v>334</v>
      </c>
      <c r="AI178" s="41" t="s">
        <v>838</v>
      </c>
      <c r="AJ178" t="s">
        <v>324</v>
      </c>
    </row>
    <row r="179" spans="7:37" x14ac:dyDescent="0.25">
      <c r="G179" s="9" t="s">
        <v>510</v>
      </c>
      <c r="H179" t="s">
        <v>335</v>
      </c>
      <c r="AI179" s="41" t="s">
        <v>839</v>
      </c>
      <c r="AJ179" t="s">
        <v>157</v>
      </c>
    </row>
    <row r="180" spans="7:37" x14ac:dyDescent="0.25">
      <c r="G180" s="9" t="s">
        <v>511</v>
      </c>
      <c r="H180" t="s">
        <v>336</v>
      </c>
      <c r="AI180" s="41" t="s">
        <v>840</v>
      </c>
      <c r="AJ180" t="s">
        <v>841</v>
      </c>
      <c r="AK180" t="s">
        <v>624</v>
      </c>
    </row>
    <row r="181" spans="7:37" x14ac:dyDescent="0.25">
      <c r="G181" s="9" t="s">
        <v>512</v>
      </c>
      <c r="H181" t="s">
        <v>337</v>
      </c>
      <c r="AI181" s="41" t="s">
        <v>842</v>
      </c>
      <c r="AJ181" t="s">
        <v>140</v>
      </c>
    </row>
    <row r="182" spans="7:37" x14ac:dyDescent="0.25">
      <c r="G182" s="9" t="s">
        <v>513</v>
      </c>
      <c r="H182" t="s">
        <v>338</v>
      </c>
      <c r="AI182" s="41" t="s">
        <v>843</v>
      </c>
      <c r="AJ182" t="s">
        <v>190</v>
      </c>
    </row>
    <row r="183" spans="7:37" x14ac:dyDescent="0.25">
      <c r="G183" s="9" t="s">
        <v>514</v>
      </c>
      <c r="H183" t="s">
        <v>339</v>
      </c>
      <c r="AI183" s="41" t="s">
        <v>844</v>
      </c>
      <c r="AJ183" t="s">
        <v>196</v>
      </c>
    </row>
    <row r="184" spans="7:37" x14ac:dyDescent="0.25">
      <c r="G184" s="9" t="s">
        <v>515</v>
      </c>
      <c r="H184" t="s">
        <v>340</v>
      </c>
      <c r="AI184" s="41" t="s">
        <v>845</v>
      </c>
      <c r="AJ184" t="s">
        <v>846</v>
      </c>
    </row>
    <row r="185" spans="7:37" x14ac:dyDescent="0.25">
      <c r="G185" s="9" t="s">
        <v>516</v>
      </c>
      <c r="H185" t="s">
        <v>341</v>
      </c>
      <c r="AI185" s="41" t="s">
        <v>847</v>
      </c>
      <c r="AJ185" t="s">
        <v>848</v>
      </c>
      <c r="AK185" t="s">
        <v>624</v>
      </c>
    </row>
    <row r="186" spans="7:37" x14ac:dyDescent="0.25">
      <c r="G186" s="9" t="s">
        <v>517</v>
      </c>
      <c r="H186" t="s">
        <v>784</v>
      </c>
      <c r="AI186" s="41" t="s">
        <v>849</v>
      </c>
      <c r="AJ186" t="s">
        <v>163</v>
      </c>
      <c r="AK186" t="s">
        <v>624</v>
      </c>
    </row>
    <row r="187" spans="7:37" x14ac:dyDescent="0.25">
      <c r="G187" s="9" t="s">
        <v>518</v>
      </c>
      <c r="H187" t="s">
        <v>342</v>
      </c>
      <c r="AI187" s="41" t="s">
        <v>850</v>
      </c>
      <c r="AJ187" t="s">
        <v>54</v>
      </c>
    </row>
    <row r="188" spans="7:37" x14ac:dyDescent="0.25">
      <c r="G188" s="9" t="s">
        <v>1108</v>
      </c>
      <c r="H188" t="s">
        <v>343</v>
      </c>
      <c r="AI188" s="41" t="s">
        <v>851</v>
      </c>
      <c r="AJ188" t="s">
        <v>631</v>
      </c>
    </row>
    <row r="189" spans="7:37" x14ac:dyDescent="0.25">
      <c r="G189" s="9" t="s">
        <v>1080</v>
      </c>
      <c r="H189" t="s">
        <v>1079</v>
      </c>
      <c r="AI189" s="41" t="s">
        <v>852</v>
      </c>
      <c r="AJ189" t="s">
        <v>853</v>
      </c>
      <c r="AK189" t="s">
        <v>624</v>
      </c>
    </row>
    <row r="190" spans="7:37" x14ac:dyDescent="0.25">
      <c r="G190" s="9" t="s">
        <v>1081</v>
      </c>
      <c r="H190" t="s">
        <v>1073</v>
      </c>
      <c r="AI190" s="41" t="s">
        <v>854</v>
      </c>
      <c r="AJ190" t="s">
        <v>153</v>
      </c>
    </row>
    <row r="191" spans="7:37" x14ac:dyDescent="0.25">
      <c r="AI191" s="41" t="s">
        <v>855</v>
      </c>
      <c r="AJ191" t="s">
        <v>856</v>
      </c>
    </row>
    <row r="192" spans="7:37" x14ac:dyDescent="0.25">
      <c r="AI192" s="41" t="s">
        <v>857</v>
      </c>
      <c r="AJ192" t="s">
        <v>295</v>
      </c>
    </row>
    <row r="193" spans="35:37" x14ac:dyDescent="0.25">
      <c r="AI193" s="41" t="s">
        <v>858</v>
      </c>
      <c r="AJ193" t="s">
        <v>859</v>
      </c>
      <c r="AK193" t="s">
        <v>624</v>
      </c>
    </row>
    <row r="194" spans="35:37" x14ac:dyDescent="0.25">
      <c r="AI194" s="41" t="s">
        <v>860</v>
      </c>
      <c r="AJ194" t="s">
        <v>140</v>
      </c>
    </row>
    <row r="195" spans="35:37" x14ac:dyDescent="0.25">
      <c r="AI195" s="41" t="s">
        <v>861</v>
      </c>
      <c r="AJ195" t="s">
        <v>862</v>
      </c>
    </row>
    <row r="196" spans="35:37" x14ac:dyDescent="0.25">
      <c r="AI196" s="41" t="s">
        <v>863</v>
      </c>
      <c r="AJ196" t="s">
        <v>187</v>
      </c>
    </row>
    <row r="197" spans="35:37" x14ac:dyDescent="0.25">
      <c r="AI197" s="41" t="s">
        <v>864</v>
      </c>
      <c r="AJ197" t="s">
        <v>143</v>
      </c>
    </row>
    <row r="198" spans="35:37" x14ac:dyDescent="0.25">
      <c r="AI198" s="41" t="s">
        <v>865</v>
      </c>
      <c r="AJ198" t="s">
        <v>212</v>
      </c>
    </row>
    <row r="199" spans="35:37" x14ac:dyDescent="0.25">
      <c r="AI199" s="41" t="s">
        <v>866</v>
      </c>
      <c r="AJ199" t="s">
        <v>701</v>
      </c>
      <c r="AK199" t="s">
        <v>624</v>
      </c>
    </row>
    <row r="200" spans="35:37" x14ac:dyDescent="0.25">
      <c r="AI200" s="41" t="s">
        <v>867</v>
      </c>
      <c r="AJ200" t="s">
        <v>54</v>
      </c>
    </row>
    <row r="201" spans="35:37" x14ac:dyDescent="0.25">
      <c r="AI201" s="41" t="s">
        <v>868</v>
      </c>
      <c r="AJ201" t="s">
        <v>239</v>
      </c>
    </row>
    <row r="202" spans="35:37" x14ac:dyDescent="0.25">
      <c r="AI202" s="41" t="s">
        <v>869</v>
      </c>
      <c r="AJ202" t="s">
        <v>870</v>
      </c>
      <c r="AK202" t="s">
        <v>624</v>
      </c>
    </row>
    <row r="203" spans="35:37" x14ac:dyDescent="0.25">
      <c r="AI203" s="41" t="s">
        <v>871</v>
      </c>
      <c r="AJ203" t="s">
        <v>156</v>
      </c>
    </row>
    <row r="204" spans="35:37" x14ac:dyDescent="0.25">
      <c r="AI204" s="41" t="s">
        <v>872</v>
      </c>
      <c r="AJ204" t="s">
        <v>334</v>
      </c>
    </row>
    <row r="205" spans="35:37" x14ac:dyDescent="0.25">
      <c r="AI205" s="41" t="s">
        <v>873</v>
      </c>
      <c r="AJ205" t="s">
        <v>335</v>
      </c>
    </row>
    <row r="206" spans="35:37" x14ac:dyDescent="0.25">
      <c r="AI206" s="41" t="s">
        <v>874</v>
      </c>
      <c r="AJ206" t="s">
        <v>336</v>
      </c>
    </row>
    <row r="207" spans="35:37" x14ac:dyDescent="0.25">
      <c r="AI207" s="41" t="s">
        <v>875</v>
      </c>
      <c r="AJ207" t="s">
        <v>337</v>
      </c>
    </row>
    <row r="208" spans="35:37" x14ac:dyDescent="0.25">
      <c r="AI208" s="41" t="s">
        <v>876</v>
      </c>
      <c r="AJ208" t="s">
        <v>338</v>
      </c>
    </row>
    <row r="209" spans="35:37" x14ac:dyDescent="0.25">
      <c r="AI209" s="41" t="s">
        <v>877</v>
      </c>
      <c r="AJ209" t="s">
        <v>339</v>
      </c>
      <c r="AK209" t="s">
        <v>624</v>
      </c>
    </row>
    <row r="210" spans="35:37" x14ac:dyDescent="0.25">
      <c r="AI210" s="41" t="s">
        <v>878</v>
      </c>
      <c r="AJ210" t="s">
        <v>879</v>
      </c>
      <c r="AK210" t="s">
        <v>624</v>
      </c>
    </row>
    <row r="211" spans="35:37" x14ac:dyDescent="0.25">
      <c r="AI211" s="41" t="s">
        <v>880</v>
      </c>
      <c r="AJ211" t="s">
        <v>140</v>
      </c>
    </row>
    <row r="212" spans="35:37" x14ac:dyDescent="0.25">
      <c r="AI212" s="41" t="s">
        <v>881</v>
      </c>
      <c r="AJ212" t="s">
        <v>193</v>
      </c>
      <c r="AK212" t="s">
        <v>624</v>
      </c>
    </row>
    <row r="213" spans="35:37" x14ac:dyDescent="0.25">
      <c r="AI213" s="41" t="s">
        <v>882</v>
      </c>
      <c r="AJ213" t="s">
        <v>163</v>
      </c>
      <c r="AK213" t="s">
        <v>624</v>
      </c>
    </row>
    <row r="214" spans="35:37" x14ac:dyDescent="0.25">
      <c r="AI214" s="41" t="s">
        <v>883</v>
      </c>
      <c r="AJ214" t="s">
        <v>140</v>
      </c>
    </row>
    <row r="215" spans="35:37" x14ac:dyDescent="0.25">
      <c r="AI215" s="41" t="s">
        <v>884</v>
      </c>
      <c r="AJ215" t="s">
        <v>885</v>
      </c>
      <c r="AK215" t="s">
        <v>624</v>
      </c>
    </row>
    <row r="216" spans="35:37" x14ac:dyDescent="0.25">
      <c r="AI216" s="41" t="s">
        <v>886</v>
      </c>
      <c r="AJ216" t="s">
        <v>146</v>
      </c>
    </row>
    <row r="217" spans="35:37" x14ac:dyDescent="0.25">
      <c r="AI217" s="41" t="s">
        <v>887</v>
      </c>
      <c r="AJ217" t="s">
        <v>888</v>
      </c>
      <c r="AK217" t="s">
        <v>624</v>
      </c>
    </row>
    <row r="218" spans="35:37" x14ac:dyDescent="0.25">
      <c r="AI218" s="41" t="s">
        <v>889</v>
      </c>
      <c r="AJ218" t="s">
        <v>163</v>
      </c>
      <c r="AK218" t="s">
        <v>624</v>
      </c>
    </row>
    <row r="219" spans="35:37" x14ac:dyDescent="0.25">
      <c r="AI219" s="41" t="s">
        <v>890</v>
      </c>
      <c r="AJ219" t="s">
        <v>156</v>
      </c>
    </row>
    <row r="220" spans="35:37" x14ac:dyDescent="0.25">
      <c r="AI220" s="41" t="s">
        <v>891</v>
      </c>
      <c r="AJ220" t="s">
        <v>892</v>
      </c>
    </row>
    <row r="221" spans="35:37" x14ac:dyDescent="0.25">
      <c r="AI221" s="41" t="s">
        <v>893</v>
      </c>
      <c r="AJ221" t="s">
        <v>894</v>
      </c>
    </row>
    <row r="222" spans="35:37" x14ac:dyDescent="0.25">
      <c r="AI222" s="41" t="s">
        <v>895</v>
      </c>
      <c r="AJ222" t="s">
        <v>896</v>
      </c>
    </row>
    <row r="223" spans="35:37" x14ac:dyDescent="0.25">
      <c r="AI223" s="41" t="s">
        <v>897</v>
      </c>
      <c r="AJ223" t="s">
        <v>701</v>
      </c>
    </row>
    <row r="224" spans="35:37" x14ac:dyDescent="0.25">
      <c r="AI224" s="41" t="s">
        <v>898</v>
      </c>
      <c r="AJ224" t="s">
        <v>54</v>
      </c>
    </row>
    <row r="225" spans="35:37" x14ac:dyDescent="0.25">
      <c r="AI225" s="41" t="s">
        <v>899</v>
      </c>
      <c r="AJ225" t="s">
        <v>246</v>
      </c>
    </row>
    <row r="226" spans="35:37" x14ac:dyDescent="0.25">
      <c r="AI226" s="41" t="s">
        <v>900</v>
      </c>
      <c r="AJ226" t="s">
        <v>166</v>
      </c>
    </row>
    <row r="227" spans="35:37" x14ac:dyDescent="0.25">
      <c r="AI227" s="41" t="s">
        <v>901</v>
      </c>
      <c r="AJ227" t="s">
        <v>262</v>
      </c>
    </row>
    <row r="228" spans="35:37" x14ac:dyDescent="0.25">
      <c r="AI228" s="41" t="s">
        <v>902</v>
      </c>
      <c r="AJ228" t="s">
        <v>153</v>
      </c>
    </row>
    <row r="229" spans="35:37" x14ac:dyDescent="0.25">
      <c r="AI229" s="41" t="s">
        <v>903</v>
      </c>
      <c r="AJ229" t="s">
        <v>287</v>
      </c>
    </row>
    <row r="230" spans="35:37" x14ac:dyDescent="0.25">
      <c r="AI230" s="41" t="s">
        <v>904</v>
      </c>
      <c r="AJ230" t="s">
        <v>290</v>
      </c>
      <c r="AK230" t="s">
        <v>624</v>
      </c>
    </row>
    <row r="231" spans="35:37" x14ac:dyDescent="0.25">
      <c r="AI231" s="41" t="s">
        <v>905</v>
      </c>
      <c r="AJ231" t="s">
        <v>140</v>
      </c>
    </row>
    <row r="232" spans="35:37" x14ac:dyDescent="0.25">
      <c r="AI232" s="41" t="s">
        <v>906</v>
      </c>
      <c r="AJ232" t="s">
        <v>194</v>
      </c>
    </row>
    <row r="233" spans="35:37" x14ac:dyDescent="0.25">
      <c r="AI233" s="41" t="s">
        <v>907</v>
      </c>
      <c r="AJ233" t="s">
        <v>701</v>
      </c>
      <c r="AK233" t="s">
        <v>624</v>
      </c>
    </row>
    <row r="234" spans="35:37" x14ac:dyDescent="0.25">
      <c r="AI234" s="41" t="s">
        <v>908</v>
      </c>
      <c r="AJ234" t="s">
        <v>155</v>
      </c>
    </row>
    <row r="235" spans="35:37" x14ac:dyDescent="0.25">
      <c r="AI235" s="41" t="s">
        <v>909</v>
      </c>
      <c r="AJ235" t="s">
        <v>910</v>
      </c>
    </row>
    <row r="236" spans="35:37" x14ac:dyDescent="0.25">
      <c r="AI236" s="41" t="s">
        <v>911</v>
      </c>
      <c r="AJ236" t="s">
        <v>329</v>
      </c>
      <c r="AK236" t="s">
        <v>624</v>
      </c>
    </row>
    <row r="237" spans="35:37" x14ac:dyDescent="0.25">
      <c r="AI237" s="41" t="s">
        <v>912</v>
      </c>
      <c r="AJ237" t="s">
        <v>140</v>
      </c>
    </row>
    <row r="238" spans="35:37" x14ac:dyDescent="0.25">
      <c r="AI238" s="41" t="s">
        <v>913</v>
      </c>
      <c r="AJ238" t="s">
        <v>914</v>
      </c>
      <c r="AK238" t="s">
        <v>624</v>
      </c>
    </row>
    <row r="239" spans="35:37" x14ac:dyDescent="0.25">
      <c r="AI239" s="41" t="s">
        <v>915</v>
      </c>
      <c r="AJ239" t="s">
        <v>163</v>
      </c>
      <c r="AK239" t="s">
        <v>624</v>
      </c>
    </row>
    <row r="240" spans="35:37" x14ac:dyDescent="0.25">
      <c r="AI240" s="41" t="s">
        <v>607</v>
      </c>
      <c r="AJ240" t="s">
        <v>163</v>
      </c>
      <c r="AK240" t="s">
        <v>624</v>
      </c>
    </row>
    <row r="241" spans="35:37" x14ac:dyDescent="0.25">
      <c r="AI241" s="41" t="s">
        <v>916</v>
      </c>
      <c r="AJ241" t="s">
        <v>166</v>
      </c>
    </row>
    <row r="242" spans="35:37" x14ac:dyDescent="0.25">
      <c r="AI242" s="41" t="s">
        <v>917</v>
      </c>
      <c r="AJ242" t="s">
        <v>270</v>
      </c>
      <c r="AK242" t="s">
        <v>624</v>
      </c>
    </row>
    <row r="243" spans="35:37" x14ac:dyDescent="0.25">
      <c r="AI243" s="41" t="s">
        <v>918</v>
      </c>
      <c r="AJ243" t="s">
        <v>163</v>
      </c>
      <c r="AK243" t="s">
        <v>624</v>
      </c>
    </row>
    <row r="244" spans="35:37" x14ac:dyDescent="0.25">
      <c r="AI244" s="41" t="s">
        <v>919</v>
      </c>
      <c r="AJ244" t="s">
        <v>54</v>
      </c>
    </row>
    <row r="245" spans="35:37" x14ac:dyDescent="0.25">
      <c r="AI245" s="41" t="s">
        <v>920</v>
      </c>
      <c r="AJ245" t="s">
        <v>1083</v>
      </c>
      <c r="AK245" t="s">
        <v>624</v>
      </c>
    </row>
    <row r="246" spans="35:37" x14ac:dyDescent="0.25">
      <c r="AI246" s="41" t="s">
        <v>921</v>
      </c>
      <c r="AJ246" t="s">
        <v>154</v>
      </c>
    </row>
    <row r="247" spans="35:37" x14ac:dyDescent="0.25">
      <c r="AI247" s="41" t="s">
        <v>922</v>
      </c>
      <c r="AJ247" t="s">
        <v>311</v>
      </c>
      <c r="AK247" t="s">
        <v>624</v>
      </c>
    </row>
    <row r="248" spans="35:37" x14ac:dyDescent="0.25">
      <c r="AI248" s="41" t="s">
        <v>923</v>
      </c>
      <c r="AJ248" t="s">
        <v>52</v>
      </c>
      <c r="AK248" t="s">
        <v>624</v>
      </c>
    </row>
    <row r="249" spans="35:37" x14ac:dyDescent="0.25">
      <c r="AI249" s="41" t="s">
        <v>924</v>
      </c>
      <c r="AJ249" t="s">
        <v>140</v>
      </c>
    </row>
    <row r="250" spans="35:37" x14ac:dyDescent="0.25">
      <c r="AI250" s="41" t="s">
        <v>925</v>
      </c>
      <c r="AJ250" t="s">
        <v>203</v>
      </c>
    </row>
    <row r="251" spans="35:37" x14ac:dyDescent="0.25">
      <c r="AI251" s="41" t="s">
        <v>926</v>
      </c>
      <c r="AJ251" t="s">
        <v>163</v>
      </c>
    </row>
    <row r="252" spans="35:37" x14ac:dyDescent="0.25">
      <c r="AI252" s="41" t="s">
        <v>927</v>
      </c>
      <c r="AJ252" t="s">
        <v>166</v>
      </c>
    </row>
    <row r="253" spans="35:37" x14ac:dyDescent="0.25">
      <c r="AI253" s="41" t="s">
        <v>928</v>
      </c>
      <c r="AJ253" t="s">
        <v>269</v>
      </c>
      <c r="AK253" t="s">
        <v>624</v>
      </c>
    </row>
    <row r="254" spans="35:37" x14ac:dyDescent="0.25">
      <c r="AI254" s="41" t="s">
        <v>929</v>
      </c>
      <c r="AJ254" t="s">
        <v>163</v>
      </c>
      <c r="AK254" t="s">
        <v>624</v>
      </c>
    </row>
    <row r="255" spans="35:37" x14ac:dyDescent="0.25">
      <c r="AI255" s="41" t="s">
        <v>930</v>
      </c>
      <c r="AJ255" t="s">
        <v>54</v>
      </c>
    </row>
    <row r="256" spans="35:37" x14ac:dyDescent="0.25">
      <c r="AI256" s="41" t="s">
        <v>931</v>
      </c>
      <c r="AJ256" t="s">
        <v>55</v>
      </c>
    </row>
    <row r="257" spans="35:37" x14ac:dyDescent="0.25">
      <c r="AI257" s="41" t="s">
        <v>932</v>
      </c>
      <c r="AJ257" t="s">
        <v>631</v>
      </c>
      <c r="AK257" t="s">
        <v>624</v>
      </c>
    </row>
    <row r="258" spans="35:37" x14ac:dyDescent="0.25">
      <c r="AI258" s="41" t="s">
        <v>933</v>
      </c>
      <c r="AJ258" t="s">
        <v>52</v>
      </c>
      <c r="AK258" t="s">
        <v>624</v>
      </c>
    </row>
    <row r="259" spans="35:37" x14ac:dyDescent="0.25">
      <c r="AI259" s="41" t="s">
        <v>934</v>
      </c>
      <c r="AJ259" t="s">
        <v>163</v>
      </c>
      <c r="AK259" t="s">
        <v>624</v>
      </c>
    </row>
    <row r="260" spans="35:37" x14ac:dyDescent="0.25">
      <c r="AI260" s="41" t="s">
        <v>935</v>
      </c>
      <c r="AJ260" t="s">
        <v>54</v>
      </c>
    </row>
    <row r="261" spans="35:37" x14ac:dyDescent="0.25">
      <c r="AI261" s="41" t="s">
        <v>936</v>
      </c>
      <c r="AJ261" t="s">
        <v>631</v>
      </c>
      <c r="AK261" t="s">
        <v>624</v>
      </c>
    </row>
    <row r="262" spans="35:37" x14ac:dyDescent="0.25">
      <c r="AI262" s="41" t="s">
        <v>937</v>
      </c>
      <c r="AJ262" t="s">
        <v>155</v>
      </c>
    </row>
    <row r="263" spans="35:37" x14ac:dyDescent="0.25">
      <c r="AI263" s="41" t="s">
        <v>938</v>
      </c>
      <c r="AJ263" t="s">
        <v>1084</v>
      </c>
      <c r="AK263" t="s">
        <v>624</v>
      </c>
    </row>
    <row r="264" spans="35:37" x14ac:dyDescent="0.25">
      <c r="AI264" s="41" t="s">
        <v>939</v>
      </c>
      <c r="AJ264" t="s">
        <v>140</v>
      </c>
    </row>
    <row r="265" spans="35:37" x14ac:dyDescent="0.25">
      <c r="AI265" s="41" t="s">
        <v>940</v>
      </c>
      <c r="AJ265" t="s">
        <v>172</v>
      </c>
    </row>
    <row r="266" spans="35:37" x14ac:dyDescent="0.25">
      <c r="AI266" s="41" t="s">
        <v>941</v>
      </c>
      <c r="AJ266" t="s">
        <v>942</v>
      </c>
    </row>
    <row r="267" spans="35:37" x14ac:dyDescent="0.25">
      <c r="AI267" s="41" t="s">
        <v>943</v>
      </c>
      <c r="AJ267" t="s">
        <v>188</v>
      </c>
      <c r="AK267" t="s">
        <v>624</v>
      </c>
    </row>
    <row r="268" spans="35:37" x14ac:dyDescent="0.25">
      <c r="AI268" s="41" t="s">
        <v>611</v>
      </c>
      <c r="AJ268" t="s">
        <v>163</v>
      </c>
      <c r="AK268" t="s">
        <v>624</v>
      </c>
    </row>
    <row r="269" spans="35:37" x14ac:dyDescent="0.25">
      <c r="AI269" s="41" t="s">
        <v>944</v>
      </c>
      <c r="AJ269" t="s">
        <v>149</v>
      </c>
    </row>
    <row r="270" spans="35:37" x14ac:dyDescent="0.25">
      <c r="AI270" s="41" t="s">
        <v>945</v>
      </c>
      <c r="AJ270" t="s">
        <v>237</v>
      </c>
      <c r="AK270" t="s">
        <v>624</v>
      </c>
    </row>
    <row r="271" spans="35:37" x14ac:dyDescent="0.25">
      <c r="AI271" s="41" t="s">
        <v>946</v>
      </c>
      <c r="AJ271" t="s">
        <v>54</v>
      </c>
    </row>
    <row r="272" spans="35:37" x14ac:dyDescent="0.25">
      <c r="AI272" s="41" t="s">
        <v>947</v>
      </c>
      <c r="AJ272" t="s">
        <v>55</v>
      </c>
      <c r="AK272" t="s">
        <v>624</v>
      </c>
    </row>
    <row r="273" spans="35:37" x14ac:dyDescent="0.25">
      <c r="AI273" s="41" t="s">
        <v>948</v>
      </c>
      <c r="AJ273" t="s">
        <v>152</v>
      </c>
      <c r="AK273" t="s">
        <v>624</v>
      </c>
    </row>
    <row r="274" spans="35:37" x14ac:dyDescent="0.25">
      <c r="AI274" s="41" t="s">
        <v>949</v>
      </c>
      <c r="AJ274" t="s">
        <v>153</v>
      </c>
    </row>
    <row r="275" spans="35:37" x14ac:dyDescent="0.25">
      <c r="AI275" s="41" t="s">
        <v>950</v>
      </c>
      <c r="AJ275" t="s">
        <v>284</v>
      </c>
    </row>
    <row r="276" spans="35:37" x14ac:dyDescent="0.25">
      <c r="AI276" s="41" t="s">
        <v>951</v>
      </c>
      <c r="AJ276" t="s">
        <v>292</v>
      </c>
    </row>
    <row r="277" spans="35:37" x14ac:dyDescent="0.25">
      <c r="AI277" s="41" t="s">
        <v>952</v>
      </c>
      <c r="AJ277" t="s">
        <v>298</v>
      </c>
    </row>
    <row r="278" spans="35:37" x14ac:dyDescent="0.25">
      <c r="AI278" s="41" t="s">
        <v>953</v>
      </c>
      <c r="AJ278" t="s">
        <v>303</v>
      </c>
      <c r="AK278" t="s">
        <v>624</v>
      </c>
    </row>
    <row r="279" spans="35:37" x14ac:dyDescent="0.25">
      <c r="AI279" s="41" t="s">
        <v>954</v>
      </c>
      <c r="AJ279" t="s">
        <v>955</v>
      </c>
      <c r="AK279" t="s">
        <v>624</v>
      </c>
    </row>
    <row r="280" spans="35:37" x14ac:dyDescent="0.25">
      <c r="AI280" s="41" t="s">
        <v>956</v>
      </c>
      <c r="AJ280" t="s">
        <v>163</v>
      </c>
      <c r="AK280" t="s">
        <v>624</v>
      </c>
    </row>
    <row r="281" spans="35:37" x14ac:dyDescent="0.25">
      <c r="AI281" s="41" t="s">
        <v>957</v>
      </c>
      <c r="AJ281" t="s">
        <v>54</v>
      </c>
    </row>
    <row r="282" spans="35:37" x14ac:dyDescent="0.25">
      <c r="AI282" s="41" t="s">
        <v>958</v>
      </c>
      <c r="AJ282" t="s">
        <v>631</v>
      </c>
    </row>
    <row r="283" spans="35:37" x14ac:dyDescent="0.25">
      <c r="AI283" s="41" t="s">
        <v>959</v>
      </c>
      <c r="AJ283" t="s">
        <v>247</v>
      </c>
      <c r="AK283" t="s">
        <v>624</v>
      </c>
    </row>
    <row r="284" spans="35:37" x14ac:dyDescent="0.25">
      <c r="AI284" s="41" t="s">
        <v>621</v>
      </c>
      <c r="AJ284" t="s">
        <v>140</v>
      </c>
    </row>
    <row r="285" spans="35:37" x14ac:dyDescent="0.25">
      <c r="AI285" s="41" t="s">
        <v>960</v>
      </c>
      <c r="AJ285" t="s">
        <v>961</v>
      </c>
      <c r="AK285" t="s">
        <v>624</v>
      </c>
    </row>
    <row r="286" spans="35:37" x14ac:dyDescent="0.25">
      <c r="AI286" s="41" t="s">
        <v>962</v>
      </c>
      <c r="AJ286" t="s">
        <v>963</v>
      </c>
    </row>
    <row r="287" spans="35:37" x14ac:dyDescent="0.25">
      <c r="AI287" s="41" t="s">
        <v>964</v>
      </c>
      <c r="AJ287" t="s">
        <v>224</v>
      </c>
    </row>
    <row r="288" spans="35:37" x14ac:dyDescent="0.25">
      <c r="AI288" s="41" t="s">
        <v>965</v>
      </c>
      <c r="AJ288" t="s">
        <v>225</v>
      </c>
      <c r="AK288" t="s">
        <v>624</v>
      </c>
    </row>
    <row r="289" spans="35:37" x14ac:dyDescent="0.25">
      <c r="AI289" s="41" t="s">
        <v>966</v>
      </c>
      <c r="AJ289" t="s">
        <v>163</v>
      </c>
      <c r="AK289" t="s">
        <v>624</v>
      </c>
    </row>
    <row r="290" spans="35:37" x14ac:dyDescent="0.25">
      <c r="AI290" s="41" t="s">
        <v>967</v>
      </c>
      <c r="AJ290" t="s">
        <v>165</v>
      </c>
    </row>
    <row r="291" spans="35:37" x14ac:dyDescent="0.25">
      <c r="AI291" s="41" t="s">
        <v>968</v>
      </c>
      <c r="AJ291" t="s">
        <v>969</v>
      </c>
    </row>
    <row r="292" spans="35:37" x14ac:dyDescent="0.25">
      <c r="AI292" s="41" t="s">
        <v>970</v>
      </c>
      <c r="AJ292" t="s">
        <v>971</v>
      </c>
    </row>
    <row r="293" spans="35:37" x14ac:dyDescent="0.25">
      <c r="AI293" s="41" t="s">
        <v>972</v>
      </c>
      <c r="AJ293" t="s">
        <v>257</v>
      </c>
    </row>
    <row r="294" spans="35:37" x14ac:dyDescent="0.25">
      <c r="AI294" s="41" t="s">
        <v>973</v>
      </c>
      <c r="AJ294" t="s">
        <v>258</v>
      </c>
    </row>
    <row r="295" spans="35:37" x14ac:dyDescent="0.25">
      <c r="AI295" s="41" t="s">
        <v>974</v>
      </c>
      <c r="AJ295" t="s">
        <v>259</v>
      </c>
    </row>
    <row r="296" spans="35:37" x14ac:dyDescent="0.25">
      <c r="AI296" s="41" t="s">
        <v>975</v>
      </c>
      <c r="AJ296" t="s">
        <v>260</v>
      </c>
    </row>
    <row r="297" spans="35:37" x14ac:dyDescent="0.25">
      <c r="AI297" s="41" t="s">
        <v>976</v>
      </c>
      <c r="AJ297" t="s">
        <v>261</v>
      </c>
      <c r="AK297" t="s">
        <v>624</v>
      </c>
    </row>
    <row r="298" spans="35:37" x14ac:dyDescent="0.25">
      <c r="AI298" s="41" t="s">
        <v>977</v>
      </c>
      <c r="AJ298" t="s">
        <v>153</v>
      </c>
    </row>
    <row r="299" spans="35:37" x14ac:dyDescent="0.25">
      <c r="AI299" s="41" t="s">
        <v>978</v>
      </c>
      <c r="AJ299" t="s">
        <v>979</v>
      </c>
    </row>
    <row r="300" spans="35:37" x14ac:dyDescent="0.25">
      <c r="AI300" s="41" t="s">
        <v>980</v>
      </c>
      <c r="AJ300" t="s">
        <v>293</v>
      </c>
    </row>
    <row r="301" spans="35:37" x14ac:dyDescent="0.25">
      <c r="AI301" s="41" t="s">
        <v>981</v>
      </c>
      <c r="AJ301" t="s">
        <v>294</v>
      </c>
    </row>
    <row r="302" spans="35:37" x14ac:dyDescent="0.25">
      <c r="AI302" s="41" t="s">
        <v>982</v>
      </c>
      <c r="AJ302" t="s">
        <v>155</v>
      </c>
    </row>
    <row r="303" spans="35:37" x14ac:dyDescent="0.25">
      <c r="AI303" s="41" t="s">
        <v>983</v>
      </c>
      <c r="AJ303" t="s">
        <v>325</v>
      </c>
      <c r="AK303" t="s">
        <v>624</v>
      </c>
    </row>
    <row r="304" spans="35:37" x14ac:dyDescent="0.25">
      <c r="AI304" s="41" t="s">
        <v>984</v>
      </c>
      <c r="AJ304" t="s">
        <v>140</v>
      </c>
    </row>
    <row r="305" spans="35:37" x14ac:dyDescent="0.25">
      <c r="AI305" s="41" t="s">
        <v>985</v>
      </c>
      <c r="AJ305" t="s">
        <v>986</v>
      </c>
      <c r="AK305" t="s">
        <v>624</v>
      </c>
    </row>
    <row r="306" spans="35:37" x14ac:dyDescent="0.25">
      <c r="AI306" s="41" t="s">
        <v>987</v>
      </c>
      <c r="AJ306" t="s">
        <v>147</v>
      </c>
    </row>
    <row r="307" spans="35:37" x14ac:dyDescent="0.25">
      <c r="AI307" s="41" t="s">
        <v>988</v>
      </c>
      <c r="AJ307" t="s">
        <v>226</v>
      </c>
    </row>
    <row r="308" spans="35:37" x14ac:dyDescent="0.25">
      <c r="AI308" s="41" t="s">
        <v>989</v>
      </c>
      <c r="AJ308" t="s">
        <v>227</v>
      </c>
    </row>
    <row r="309" spans="35:37" x14ac:dyDescent="0.25">
      <c r="AI309" s="41" t="s">
        <v>990</v>
      </c>
      <c r="AJ309" t="s">
        <v>229</v>
      </c>
    </row>
    <row r="310" spans="35:37" x14ac:dyDescent="0.25">
      <c r="AI310" s="41" t="s">
        <v>991</v>
      </c>
      <c r="AJ310" t="s">
        <v>992</v>
      </c>
    </row>
    <row r="311" spans="35:37" x14ac:dyDescent="0.25">
      <c r="AI311" s="41" t="s">
        <v>993</v>
      </c>
      <c r="AJ311" t="s">
        <v>230</v>
      </c>
    </row>
    <row r="312" spans="35:37" x14ac:dyDescent="0.25">
      <c r="AI312" s="41" t="s">
        <v>994</v>
      </c>
      <c r="AJ312" t="s">
        <v>231</v>
      </c>
    </row>
    <row r="313" spans="35:37" x14ac:dyDescent="0.25">
      <c r="AI313" s="41" t="s">
        <v>995</v>
      </c>
      <c r="AJ313" t="s">
        <v>996</v>
      </c>
      <c r="AK313" t="s">
        <v>624</v>
      </c>
    </row>
    <row r="314" spans="35:37" x14ac:dyDescent="0.25">
      <c r="AI314" s="41" t="s">
        <v>997</v>
      </c>
      <c r="AJ314" t="s">
        <v>148</v>
      </c>
    </row>
    <row r="315" spans="35:37" x14ac:dyDescent="0.25">
      <c r="AI315" s="41" t="s">
        <v>998</v>
      </c>
      <c r="AJ315" t="s">
        <v>999</v>
      </c>
    </row>
    <row r="316" spans="35:37" x14ac:dyDescent="0.25">
      <c r="AI316" s="41" t="s">
        <v>1000</v>
      </c>
      <c r="AJ316" t="s">
        <v>234</v>
      </c>
      <c r="AK316" t="s">
        <v>624</v>
      </c>
    </row>
    <row r="317" spans="35:37" x14ac:dyDescent="0.25">
      <c r="AI317" s="41" t="s">
        <v>1001</v>
      </c>
      <c r="AJ317" t="s">
        <v>163</v>
      </c>
      <c r="AK317" t="s">
        <v>624</v>
      </c>
    </row>
    <row r="318" spans="35:37" x14ac:dyDescent="0.25">
      <c r="AI318" s="41" t="s">
        <v>1002</v>
      </c>
      <c r="AJ318" t="s">
        <v>54</v>
      </c>
    </row>
    <row r="319" spans="35:37" x14ac:dyDescent="0.25">
      <c r="AI319" s="41" t="s">
        <v>1003</v>
      </c>
      <c r="AJ319" t="s">
        <v>631</v>
      </c>
      <c r="AK319" t="s">
        <v>624</v>
      </c>
    </row>
    <row r="320" spans="35:37" x14ac:dyDescent="0.25">
      <c r="AI320" s="41" t="s">
        <v>1004</v>
      </c>
      <c r="AJ320" t="s">
        <v>154</v>
      </c>
    </row>
    <row r="321" spans="35:37" x14ac:dyDescent="0.25">
      <c r="AI321" s="41" t="s">
        <v>1005</v>
      </c>
      <c r="AJ321" t="s">
        <v>308</v>
      </c>
      <c r="AK321" t="s">
        <v>624</v>
      </c>
    </row>
    <row r="322" spans="35:37" x14ac:dyDescent="0.25">
      <c r="AI322" s="41" t="s">
        <v>1006</v>
      </c>
      <c r="AJ322" t="s">
        <v>1007</v>
      </c>
    </row>
    <row r="323" spans="35:37" x14ac:dyDescent="0.25">
      <c r="AI323" s="41" t="s">
        <v>1008</v>
      </c>
      <c r="AJ323" t="s">
        <v>206</v>
      </c>
      <c r="AK323" t="s">
        <v>624</v>
      </c>
    </row>
    <row r="324" spans="35:37" x14ac:dyDescent="0.25">
      <c r="AI324" s="41" t="s">
        <v>1009</v>
      </c>
      <c r="AJ324" t="s">
        <v>163</v>
      </c>
      <c r="AK324" t="s">
        <v>624</v>
      </c>
    </row>
    <row r="325" spans="35:37" x14ac:dyDescent="0.25">
      <c r="AI325" s="41" t="s">
        <v>1010</v>
      </c>
      <c r="AJ325" t="s">
        <v>1011</v>
      </c>
    </row>
    <row r="326" spans="35:37" x14ac:dyDescent="0.25">
      <c r="AI326" s="41" t="s">
        <v>1012</v>
      </c>
      <c r="AJ326" t="s">
        <v>285</v>
      </c>
      <c r="AK326" t="s">
        <v>624</v>
      </c>
    </row>
    <row r="327" spans="35:37" x14ac:dyDescent="0.25">
      <c r="AI327" s="41" t="s">
        <v>1013</v>
      </c>
      <c r="AJ327" t="s">
        <v>142</v>
      </c>
    </row>
    <row r="328" spans="35:37" x14ac:dyDescent="0.25">
      <c r="AI328" s="41" t="s">
        <v>1014</v>
      </c>
      <c r="AJ328" t="s">
        <v>207</v>
      </c>
      <c r="AK328" t="s">
        <v>624</v>
      </c>
    </row>
    <row r="329" spans="35:37" x14ac:dyDescent="0.25">
      <c r="AI329" s="41" t="s">
        <v>1015</v>
      </c>
      <c r="AJ329" t="s">
        <v>163</v>
      </c>
      <c r="AK329" t="s">
        <v>624</v>
      </c>
    </row>
    <row r="330" spans="35:37" x14ac:dyDescent="0.25">
      <c r="AI330" s="41" t="s">
        <v>1016</v>
      </c>
      <c r="AJ330" t="s">
        <v>153</v>
      </c>
    </row>
    <row r="331" spans="35:37" x14ac:dyDescent="0.25">
      <c r="AI331" s="41" t="s">
        <v>1017</v>
      </c>
      <c r="AJ331" t="s">
        <v>1018</v>
      </c>
    </row>
    <row r="332" spans="35:37" x14ac:dyDescent="0.25">
      <c r="AI332" s="41" t="s">
        <v>1019</v>
      </c>
      <c r="AJ332" t="s">
        <v>157</v>
      </c>
    </row>
    <row r="333" spans="35:37" x14ac:dyDescent="0.25">
      <c r="AI333" s="41" t="s">
        <v>1020</v>
      </c>
      <c r="AJ333" t="s">
        <v>341</v>
      </c>
      <c r="AK333" t="s">
        <v>624</v>
      </c>
    </row>
    <row r="334" spans="35:37" x14ac:dyDescent="0.25">
      <c r="AI334" s="41" t="s">
        <v>1021</v>
      </c>
      <c r="AJ334" t="s">
        <v>163</v>
      </c>
    </row>
    <row r="335" spans="35:37" x14ac:dyDescent="0.25">
      <c r="AI335" s="41" t="s">
        <v>1022</v>
      </c>
      <c r="AJ335" t="s">
        <v>149</v>
      </c>
    </row>
    <row r="336" spans="35:37" x14ac:dyDescent="0.25">
      <c r="AI336" s="41" t="s">
        <v>1023</v>
      </c>
      <c r="AJ336" t="s">
        <v>235</v>
      </c>
      <c r="AK336" t="s">
        <v>624</v>
      </c>
    </row>
    <row r="337" spans="35:37" x14ac:dyDescent="0.25">
      <c r="AI337" s="41" t="s">
        <v>1024</v>
      </c>
      <c r="AJ337" t="s">
        <v>150</v>
      </c>
    </row>
    <row r="338" spans="35:37" x14ac:dyDescent="0.25">
      <c r="AI338" s="41" t="s">
        <v>1025</v>
      </c>
      <c r="AJ338" t="s">
        <v>276</v>
      </c>
      <c r="AK338" t="s">
        <v>624</v>
      </c>
    </row>
    <row r="339" spans="35:37" x14ac:dyDescent="0.25">
      <c r="AI339" s="41" t="s">
        <v>1026</v>
      </c>
      <c r="AJ339" t="s">
        <v>140</v>
      </c>
    </row>
    <row r="340" spans="35:37" x14ac:dyDescent="0.25">
      <c r="AI340" s="41" t="s">
        <v>1027</v>
      </c>
      <c r="AJ340" t="s">
        <v>1028</v>
      </c>
    </row>
    <row r="341" spans="35:37" x14ac:dyDescent="0.25">
      <c r="AI341" s="41" t="s">
        <v>1029</v>
      </c>
      <c r="AJ341" t="s">
        <v>145</v>
      </c>
    </row>
    <row r="342" spans="35:37" x14ac:dyDescent="0.25">
      <c r="AI342" s="41" t="s">
        <v>1030</v>
      </c>
      <c r="AJ342" t="s">
        <v>215</v>
      </c>
    </row>
    <row r="343" spans="35:37" x14ac:dyDescent="0.25">
      <c r="AI343" s="41" t="s">
        <v>1031</v>
      </c>
      <c r="AJ343" t="s">
        <v>216</v>
      </c>
      <c r="AK343" t="s">
        <v>624</v>
      </c>
    </row>
    <row r="344" spans="35:37" x14ac:dyDescent="0.25">
      <c r="AI344" s="41" t="s">
        <v>1032</v>
      </c>
      <c r="AJ344" t="s">
        <v>163</v>
      </c>
      <c r="AK344" t="s">
        <v>624</v>
      </c>
    </row>
    <row r="345" spans="35:37" x14ac:dyDescent="0.25">
      <c r="AI345" s="41" t="s">
        <v>1033</v>
      </c>
      <c r="AJ345" t="s">
        <v>149</v>
      </c>
    </row>
    <row r="346" spans="35:37" x14ac:dyDescent="0.25">
      <c r="AI346" s="41" t="s">
        <v>1034</v>
      </c>
      <c r="AJ346" t="s">
        <v>236</v>
      </c>
      <c r="AK346" t="s">
        <v>624</v>
      </c>
    </row>
    <row r="347" spans="35:37" x14ac:dyDescent="0.25">
      <c r="AI347" s="41" t="s">
        <v>1035</v>
      </c>
      <c r="AJ347" t="s">
        <v>54</v>
      </c>
    </row>
    <row r="348" spans="35:37" x14ac:dyDescent="0.25">
      <c r="AI348" s="41" t="s">
        <v>1036</v>
      </c>
      <c r="AJ348" t="s">
        <v>631</v>
      </c>
      <c r="AK348" t="s">
        <v>624</v>
      </c>
    </row>
    <row r="349" spans="35:37" x14ac:dyDescent="0.25">
      <c r="AI349" s="41" t="s">
        <v>1037</v>
      </c>
      <c r="AJ349" t="s">
        <v>150</v>
      </c>
    </row>
    <row r="350" spans="35:37" x14ac:dyDescent="0.25">
      <c r="AI350" s="41" t="s">
        <v>1038</v>
      </c>
      <c r="AJ350" t="s">
        <v>275</v>
      </c>
    </row>
    <row r="351" spans="35:37" x14ac:dyDescent="0.25">
      <c r="AI351" s="41" t="s">
        <v>1039</v>
      </c>
      <c r="AJ351" t="s">
        <v>277</v>
      </c>
      <c r="AK351" t="s">
        <v>624</v>
      </c>
    </row>
    <row r="352" spans="35:37" x14ac:dyDescent="0.25">
      <c r="AI352" s="41" t="s">
        <v>1040</v>
      </c>
      <c r="AJ352" t="s">
        <v>153</v>
      </c>
    </row>
    <row r="353" spans="35:37" x14ac:dyDescent="0.25">
      <c r="AI353" s="41" t="s">
        <v>1041</v>
      </c>
      <c r="AJ353" t="s">
        <v>282</v>
      </c>
    </row>
    <row r="354" spans="35:37" x14ac:dyDescent="0.25">
      <c r="AI354" s="41" t="s">
        <v>1042</v>
      </c>
      <c r="AJ354" t="s">
        <v>296</v>
      </c>
      <c r="AK354" t="s">
        <v>624</v>
      </c>
    </row>
    <row r="355" spans="35:37" x14ac:dyDescent="0.25">
      <c r="AI355" s="41" t="s">
        <v>1043</v>
      </c>
      <c r="AJ355" t="s">
        <v>155</v>
      </c>
    </row>
    <row r="356" spans="35:37" x14ac:dyDescent="0.25">
      <c r="AI356" s="41" t="s">
        <v>1044</v>
      </c>
      <c r="AJ356" t="s">
        <v>321</v>
      </c>
    </row>
    <row r="357" spans="35:37" x14ac:dyDescent="0.25">
      <c r="AI357" s="41" t="s">
        <v>1045</v>
      </c>
      <c r="AJ357" t="s">
        <v>326</v>
      </c>
      <c r="AK357" t="s">
        <v>624</v>
      </c>
    </row>
    <row r="358" spans="35:37" x14ac:dyDescent="0.25">
      <c r="AI358" s="41" t="s">
        <v>1046</v>
      </c>
      <c r="AJ358" t="s">
        <v>54</v>
      </c>
    </row>
    <row r="359" spans="35:37" x14ac:dyDescent="0.25">
      <c r="AI359" s="41" t="s">
        <v>1047</v>
      </c>
      <c r="AJ359" t="s">
        <v>631</v>
      </c>
      <c r="AK359" t="s">
        <v>624</v>
      </c>
    </row>
    <row r="360" spans="35:37" x14ac:dyDescent="0.25">
      <c r="AI360" s="41" t="s">
        <v>1048</v>
      </c>
      <c r="AJ360" t="s">
        <v>140</v>
      </c>
    </row>
    <row r="361" spans="35:37" x14ac:dyDescent="0.25">
      <c r="AI361" s="41" t="s">
        <v>1049</v>
      </c>
      <c r="AJ361" t="s">
        <v>183</v>
      </c>
      <c r="AK361" t="s">
        <v>624</v>
      </c>
    </row>
    <row r="362" spans="35:37" x14ac:dyDescent="0.25">
      <c r="AI362" s="41" t="s">
        <v>1050</v>
      </c>
      <c r="AJ362" t="s">
        <v>145</v>
      </c>
    </row>
    <row r="363" spans="35:37" x14ac:dyDescent="0.25">
      <c r="AI363" s="41" t="s">
        <v>1051</v>
      </c>
      <c r="AJ363" t="s">
        <v>1052</v>
      </c>
    </row>
    <row r="364" spans="35:37" x14ac:dyDescent="0.25">
      <c r="AI364" s="41" t="s">
        <v>1053</v>
      </c>
      <c r="AJ364" t="s">
        <v>1054</v>
      </c>
      <c r="AK364" t="s">
        <v>624</v>
      </c>
    </row>
    <row r="365" spans="35:37" x14ac:dyDescent="0.25">
      <c r="AI365" s="41" t="s">
        <v>1055</v>
      </c>
      <c r="AJ365" t="s">
        <v>163</v>
      </c>
      <c r="AK365" t="s">
        <v>624</v>
      </c>
    </row>
    <row r="366" spans="35:37" x14ac:dyDescent="0.25">
      <c r="AI366" s="41" t="s">
        <v>1056</v>
      </c>
      <c r="AJ366" t="s">
        <v>1085</v>
      </c>
      <c r="AK366" t="s">
        <v>624</v>
      </c>
    </row>
    <row r="367" spans="35:37" x14ac:dyDescent="0.25">
      <c r="AI367" s="41" t="s">
        <v>1057</v>
      </c>
      <c r="AJ367" t="s">
        <v>54</v>
      </c>
    </row>
    <row r="368" spans="35:37" x14ac:dyDescent="0.25">
      <c r="AI368" s="41" t="s">
        <v>1058</v>
      </c>
      <c r="AJ368" t="s">
        <v>55</v>
      </c>
    </row>
    <row r="369" spans="35:37" x14ac:dyDescent="0.25">
      <c r="AI369" s="41" t="s">
        <v>1059</v>
      </c>
      <c r="AJ369" t="s">
        <v>631</v>
      </c>
      <c r="AK369" t="s">
        <v>624</v>
      </c>
    </row>
    <row r="370" spans="35:37" x14ac:dyDescent="0.25">
      <c r="AI370" s="41" t="s">
        <v>1060</v>
      </c>
      <c r="AJ370" t="s">
        <v>163</v>
      </c>
      <c r="AK370" t="s">
        <v>624</v>
      </c>
    </row>
    <row r="371" spans="35:37" x14ac:dyDescent="0.25">
      <c r="AI371" s="41" t="s">
        <v>1061</v>
      </c>
      <c r="AJ371" t="s">
        <v>54</v>
      </c>
    </row>
    <row r="372" spans="35:37" x14ac:dyDescent="0.25">
      <c r="AI372" s="41" t="s">
        <v>1062</v>
      </c>
      <c r="AJ372" t="s">
        <v>55</v>
      </c>
    </row>
    <row r="373" spans="35:37" x14ac:dyDescent="0.25">
      <c r="AI373" s="41" t="s">
        <v>1063</v>
      </c>
      <c r="AJ373" t="s">
        <v>631</v>
      </c>
      <c r="AK373" t="s">
        <v>624</v>
      </c>
    </row>
    <row r="374" spans="35:37" x14ac:dyDescent="0.25">
      <c r="AI374" s="41" t="s">
        <v>1064</v>
      </c>
      <c r="AJ374" t="s">
        <v>154</v>
      </c>
    </row>
    <row r="375" spans="35:37" x14ac:dyDescent="0.25">
      <c r="AI375" s="41" t="s">
        <v>1065</v>
      </c>
      <c r="AJ375" t="s">
        <v>1066</v>
      </c>
    </row>
    <row r="376" spans="35:37" x14ac:dyDescent="0.25">
      <c r="AI376" s="41" t="s">
        <v>1067</v>
      </c>
      <c r="AJ376" t="s">
        <v>143</v>
      </c>
    </row>
    <row r="377" spans="35:37" x14ac:dyDescent="0.25">
      <c r="AI377" s="41" t="s">
        <v>1068</v>
      </c>
      <c r="AJ377" t="s">
        <v>208</v>
      </c>
    </row>
    <row r="378" spans="35:37" x14ac:dyDescent="0.25">
      <c r="AI378" s="41" t="s">
        <v>1069</v>
      </c>
      <c r="AJ378" t="s">
        <v>210</v>
      </c>
    </row>
    <row r="379" spans="35:37" x14ac:dyDescent="0.25">
      <c r="AI379" s="41" t="s">
        <v>1070</v>
      </c>
      <c r="AJ379" t="s">
        <v>211</v>
      </c>
    </row>
    <row r="380" spans="35:37" x14ac:dyDescent="0.25">
      <c r="AI380" s="41" t="s">
        <v>1071</v>
      </c>
      <c r="AJ380" t="s">
        <v>163</v>
      </c>
    </row>
    <row r="381" spans="35:37" x14ac:dyDescent="0.25">
      <c r="AI381" s="41" t="s">
        <v>1072</v>
      </c>
      <c r="AJ381" t="s">
        <v>1076</v>
      </c>
    </row>
    <row r="382" spans="35:37" x14ac:dyDescent="0.25">
      <c r="AI382" s="41" t="s">
        <v>1077</v>
      </c>
      <c r="AJ382" t="s">
        <v>1073</v>
      </c>
    </row>
  </sheetData>
  <sortState xmlns:xlrd2="http://schemas.microsoft.com/office/spreadsheetml/2017/richdata2" ref="AF4:AF9">
    <sortCondition ref="AF4"/>
  </sortState>
  <pageMargins left="0.7" right="0.7" top="0.75" bottom="0.75" header="0.3" footer="0.3"/>
  <pageSetup orientation="portrait" r:id="rId1"/>
  <ignoredErrors>
    <ignoredError sqref="D2 D3:D35" numberStoredAsText="1"/>
  </ignoredErrors>
  <tableParts count="7">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37</vt:i4>
      </vt:variant>
    </vt:vector>
  </HeadingPairs>
  <TitlesOfParts>
    <vt:vector size="42" baseType="lpstr">
      <vt:lpstr>FUID</vt:lpstr>
      <vt:lpstr>ROTULO</vt:lpstr>
      <vt:lpstr>TAPA</vt:lpstr>
      <vt:lpstr>INSTRUCTIVO FUID</vt:lpstr>
      <vt:lpstr>DATOS</vt:lpstr>
      <vt:lpstr>FUID!Área_de_impresión</vt:lpstr>
      <vt:lpstr>ROTULO!Área_de_impresión</vt:lpstr>
      <vt:lpstr>TAPA!Área_de_impresión</vt:lpstr>
      <vt:lpstr>band</vt:lpstr>
      <vt:lpstr>caja</vt:lpstr>
      <vt:lpstr>Car</vt:lpstr>
      <vt:lpstr>Código</vt:lpstr>
      <vt:lpstr>corr</vt:lpstr>
      <vt:lpstr>DESPACHO_DEL_MINISTRO</vt:lpstr>
      <vt:lpstr>DESPACHO_DEL_VICEMINISTERIO_DE_DESARROLLO_EMPRESARIAL</vt:lpstr>
      <vt:lpstr>DESPACHO_DEL_VICEMINISTERIO_DE_TURISMO</vt:lpstr>
      <vt:lpstr>DESPACHO_DEL_VICEMINISTRO_DE_COMERCIO_EXTERIOR</vt:lpstr>
      <vt:lpstr>DIRECCIÓN_ANÁLISIS_SECTORIAL_Y_PROMOCIÓN</vt:lpstr>
      <vt:lpstr>DIRECCIÓN_DE_CALIDAD_Y_DESARROLLO_SOSTENIBLE_DEL_TURISMO</vt:lpstr>
      <vt:lpstr>DIRECCIÓN_DE_COMERCIO_EXTERIOR</vt:lpstr>
      <vt:lpstr>est</vt:lpstr>
      <vt:lpstr>final</vt:lpstr>
      <vt:lpstr>folios</vt:lpstr>
      <vt:lpstr>frecuencia</vt:lpstr>
      <vt:lpstr>Identificación</vt:lpstr>
      <vt:lpstr>Incial</vt:lpstr>
      <vt:lpstr>indice</vt:lpstr>
      <vt:lpstr>LISTAINVENTARIOS</vt:lpstr>
      <vt:lpstr>mod</vt:lpstr>
      <vt:lpstr>No.Orden</vt:lpstr>
      <vt:lpstr>Nombre</vt:lpstr>
      <vt:lpstr>notas</vt:lpstr>
      <vt:lpstr>OFICINA_ASESORA_JURIDICA</vt:lpstr>
      <vt:lpstr>otro</vt:lpstr>
      <vt:lpstr>PRINCIPALES</vt:lpstr>
      <vt:lpstr>SECRETARÍA_GENERAL</vt:lpstr>
      <vt:lpstr>soporte</vt:lpstr>
      <vt:lpstr>SUBDIRECCIÓN_DE_DISEÑO_Y_ADMINISTRACIÓN_DE_OPERACIONES</vt:lpstr>
      <vt:lpstr>SUBDIRECCIÓN_DE_PRACTICAS_COMERCIALES</vt:lpstr>
      <vt:lpstr>FUID!Títulos_a_imprimir</vt:lpstr>
      <vt:lpstr>tom</vt:lpstr>
      <vt:lpstr>vol</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radicador01@mincit.gov.co</dc:creator>
  <cp:lastModifiedBy>Yormain Avila Gacha</cp:lastModifiedBy>
  <cp:lastPrinted>2025-05-27T13:45:52Z</cp:lastPrinted>
  <dcterms:created xsi:type="dcterms:W3CDTF">2019-11-19T13:31:32Z</dcterms:created>
  <dcterms:modified xsi:type="dcterms:W3CDTF">2025-08-25T19:50:30Z</dcterms:modified>
</cp:coreProperties>
</file>