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mavar\Documents\Documentos Min. Comercio, Industria y Turismo\Matriz y Guía\Riesgos de Gestión\Seguimiento Riesgos de Gestión 2023\"/>
    </mc:Choice>
  </mc:AlternateContent>
  <xr:revisionPtr revIDLastSave="0" documentId="8_{884DCA7F-869D-469B-88AF-37A55C260CE7}"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Inherente" sheetId="5" r:id="rId2"/>
    <sheet name="Mapa Riesgos Residual"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0" hidden="1">'Matriz Riesgos '!$A$13:$BI$314</definedName>
    <definedName name="Procesos">[1]Hoja1!$B$2:$B$17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6" i="1" l="1"/>
  <c r="Y16" i="1"/>
  <c r="W17" i="1"/>
  <c r="Y17" i="1"/>
  <c r="W18" i="1"/>
  <c r="Y18" i="1"/>
  <c r="W19" i="1"/>
  <c r="Y19" i="1"/>
  <c r="W20" i="1"/>
  <c r="Y20" i="1"/>
  <c r="W21" i="1"/>
  <c r="Y21" i="1"/>
  <c r="W22" i="1"/>
  <c r="Y22" i="1"/>
  <c r="W23" i="1"/>
  <c r="Y23" i="1"/>
  <c r="W24" i="1"/>
  <c r="Y24" i="1"/>
  <c r="W25" i="1"/>
  <c r="Y25" i="1"/>
  <c r="W26" i="1"/>
  <c r="Y26" i="1"/>
  <c r="W27" i="1"/>
  <c r="Y27" i="1"/>
  <c r="W28" i="1"/>
  <c r="Y28" i="1"/>
  <c r="W29" i="1"/>
  <c r="Y29" i="1"/>
  <c r="W30" i="1"/>
  <c r="Y30" i="1"/>
  <c r="W31" i="1"/>
  <c r="Y31" i="1"/>
  <c r="W32" i="1"/>
  <c r="Y32" i="1"/>
  <c r="W33" i="1"/>
  <c r="Y33" i="1"/>
  <c r="W34" i="1"/>
  <c r="Y34" i="1"/>
  <c r="W35" i="1"/>
  <c r="Y35" i="1"/>
  <c r="W36" i="1"/>
  <c r="Y36" i="1"/>
  <c r="W38" i="1"/>
  <c r="Y38" i="1"/>
  <c r="W40" i="1"/>
  <c r="Y40" i="1"/>
  <c r="W41" i="1"/>
  <c r="Y41" i="1"/>
  <c r="W42" i="1"/>
  <c r="Y42" i="1"/>
  <c r="W43" i="1"/>
  <c r="Y43" i="1"/>
  <c r="W44" i="1"/>
  <c r="Y44" i="1"/>
  <c r="W45" i="1"/>
  <c r="Y45" i="1"/>
  <c r="W46" i="1"/>
  <c r="Y46" i="1"/>
  <c r="W47" i="1"/>
  <c r="Y47" i="1"/>
  <c r="W48" i="1"/>
  <c r="Y48" i="1"/>
  <c r="W49" i="1"/>
  <c r="Y49" i="1"/>
  <c r="W50" i="1"/>
  <c r="Y50" i="1"/>
  <c r="W65" i="1"/>
  <c r="Y65" i="1"/>
  <c r="W66" i="1"/>
  <c r="Y66" i="1"/>
  <c r="W67" i="1"/>
  <c r="Y67" i="1"/>
  <c r="W68" i="1"/>
  <c r="Y68" i="1"/>
  <c r="W69" i="1"/>
  <c r="Y69" i="1"/>
  <c r="W70" i="1"/>
  <c r="Y70" i="1"/>
  <c r="W71" i="1"/>
  <c r="Y71" i="1"/>
  <c r="W72" i="1"/>
  <c r="Y72" i="1"/>
  <c r="W73" i="1"/>
  <c r="Y73" i="1"/>
  <c r="W74" i="1"/>
  <c r="Y74" i="1"/>
  <c r="W75" i="1"/>
  <c r="Y75" i="1"/>
  <c r="W76" i="1"/>
  <c r="Y76" i="1"/>
  <c r="W79" i="1"/>
  <c r="Y79" i="1"/>
  <c r="W80" i="1"/>
  <c r="Y80" i="1"/>
  <c r="W81" i="1"/>
  <c r="Y81" i="1"/>
  <c r="W82" i="1"/>
  <c r="Y82" i="1"/>
  <c r="W83" i="1"/>
  <c r="Y83" i="1"/>
  <c r="W84" i="1"/>
  <c r="Y84" i="1"/>
  <c r="W85" i="1"/>
  <c r="Y85" i="1"/>
  <c r="W86" i="1"/>
  <c r="Y86" i="1"/>
  <c r="W87" i="1"/>
  <c r="Y87" i="1"/>
  <c r="W88" i="1"/>
  <c r="Y88" i="1"/>
  <c r="W89" i="1"/>
  <c r="Y89" i="1"/>
  <c r="W90" i="1"/>
  <c r="Y90" i="1"/>
  <c r="W91" i="1"/>
  <c r="Y91" i="1"/>
  <c r="W92" i="1"/>
  <c r="Y92" i="1"/>
  <c r="W93" i="1"/>
  <c r="Y93" i="1"/>
  <c r="W94" i="1"/>
  <c r="Y94" i="1"/>
  <c r="W95" i="1"/>
  <c r="Y95" i="1"/>
  <c r="W96" i="1"/>
  <c r="Y96" i="1"/>
  <c r="W97" i="1"/>
  <c r="Y97" i="1"/>
  <c r="W98" i="1"/>
  <c r="Y98" i="1"/>
  <c r="W99" i="1"/>
  <c r="Y99" i="1"/>
  <c r="W100" i="1"/>
  <c r="Y100" i="1"/>
  <c r="W101" i="1"/>
  <c r="Y101" i="1"/>
  <c r="W103" i="1"/>
  <c r="Y103" i="1"/>
  <c r="W104" i="1"/>
  <c r="Y104" i="1"/>
  <c r="W107" i="1"/>
  <c r="Y107" i="1"/>
  <c r="W108" i="1"/>
  <c r="Y108" i="1"/>
  <c r="W109" i="1"/>
  <c r="Y109" i="1"/>
  <c r="W110" i="1"/>
  <c r="Y110" i="1"/>
  <c r="W111" i="1"/>
  <c r="Y111" i="1"/>
  <c r="W112" i="1"/>
  <c r="W113" i="1"/>
  <c r="W116" i="1"/>
  <c r="Y116" i="1"/>
  <c r="W117" i="1"/>
  <c r="Y117" i="1"/>
  <c r="W119" i="1"/>
  <c r="Y119" i="1"/>
  <c r="W121" i="1"/>
  <c r="Y121" i="1"/>
  <c r="W125" i="1"/>
  <c r="Y125" i="1"/>
  <c r="W126" i="1"/>
  <c r="Y126" i="1"/>
  <c r="W129" i="1"/>
  <c r="Y129" i="1"/>
  <c r="W134" i="1"/>
  <c r="Y134" i="1"/>
  <c r="W136" i="1"/>
  <c r="Y136" i="1"/>
  <c r="W137" i="1"/>
  <c r="Y137" i="1"/>
  <c r="W138" i="1"/>
  <c r="Y138" i="1"/>
  <c r="W139" i="1"/>
  <c r="Y139" i="1"/>
  <c r="W140" i="1"/>
  <c r="Y140" i="1"/>
  <c r="W141" i="1"/>
  <c r="Y141" i="1"/>
  <c r="W142" i="1"/>
  <c r="Y142" i="1"/>
  <c r="W143" i="1"/>
  <c r="Y143" i="1"/>
  <c r="W145" i="1"/>
  <c r="Y145" i="1"/>
  <c r="W146" i="1"/>
  <c r="Y146" i="1"/>
  <c r="W147" i="1"/>
  <c r="Y147" i="1"/>
  <c r="W148" i="1"/>
  <c r="Y148" i="1"/>
  <c r="W149" i="1"/>
  <c r="Y149" i="1"/>
  <c r="W150" i="1"/>
  <c r="Y150" i="1"/>
  <c r="W151" i="1"/>
  <c r="Y151" i="1"/>
  <c r="W152" i="1"/>
  <c r="Y152" i="1"/>
  <c r="W153" i="1"/>
  <c r="Y153" i="1"/>
  <c r="W154" i="1"/>
  <c r="Y154" i="1"/>
  <c r="W155" i="1"/>
  <c r="Y155" i="1"/>
  <c r="W156" i="1"/>
  <c r="Y156" i="1"/>
  <c r="W157" i="1"/>
  <c r="Y157" i="1"/>
  <c r="W158" i="1"/>
  <c r="Y158" i="1"/>
  <c r="W159" i="1"/>
  <c r="Y159" i="1"/>
  <c r="W160" i="1"/>
  <c r="Y160" i="1"/>
  <c r="W161" i="1"/>
  <c r="Y161" i="1"/>
  <c r="W162" i="1"/>
  <c r="Y162" i="1"/>
  <c r="W163" i="1"/>
  <c r="Y163" i="1"/>
  <c r="W164" i="1"/>
  <c r="Y164" i="1"/>
  <c r="W165" i="1"/>
  <c r="Y165" i="1"/>
  <c r="W166" i="1"/>
  <c r="Y166" i="1"/>
  <c r="W167" i="1"/>
  <c r="Y167" i="1"/>
  <c r="W168" i="1"/>
  <c r="Y168" i="1"/>
  <c r="W169" i="1"/>
  <c r="Y169" i="1"/>
  <c r="W170" i="1"/>
  <c r="Y170" i="1"/>
  <c r="W171" i="1"/>
  <c r="Y171" i="1"/>
  <c r="W172" i="1"/>
  <c r="Y172" i="1"/>
  <c r="W173" i="1"/>
  <c r="Y173" i="1"/>
  <c r="W174" i="1"/>
  <c r="Y174" i="1"/>
  <c r="W175" i="1"/>
  <c r="Y175" i="1"/>
  <c r="W176" i="1"/>
  <c r="Y176" i="1"/>
  <c r="W177" i="1"/>
  <c r="Y177" i="1"/>
  <c r="W178" i="1"/>
  <c r="Y178" i="1"/>
  <c r="W179" i="1"/>
  <c r="Y179" i="1"/>
  <c r="W180" i="1"/>
  <c r="Y180" i="1"/>
  <c r="W181" i="1"/>
  <c r="Y181" i="1"/>
  <c r="W182" i="1"/>
  <c r="Y182" i="1"/>
  <c r="W183" i="1"/>
  <c r="Y183" i="1"/>
  <c r="W184" i="1"/>
  <c r="Y184" i="1"/>
  <c r="W185" i="1"/>
  <c r="Y185" i="1"/>
  <c r="W186" i="1"/>
  <c r="Y186" i="1"/>
  <c r="W187" i="1"/>
  <c r="Y187" i="1"/>
  <c r="W188" i="1"/>
  <c r="Y188" i="1"/>
  <c r="W189" i="1"/>
  <c r="Y189" i="1"/>
  <c r="W190" i="1"/>
  <c r="Y190" i="1"/>
  <c r="W191" i="1"/>
  <c r="Y191" i="1"/>
  <c r="W192" i="1"/>
  <c r="Y192" i="1"/>
  <c r="W193" i="1"/>
  <c r="Y193" i="1"/>
  <c r="W194" i="1"/>
  <c r="Y194" i="1"/>
  <c r="W195" i="1"/>
  <c r="Y195" i="1"/>
  <c r="W196" i="1"/>
  <c r="Y196" i="1"/>
  <c r="W197" i="1"/>
  <c r="Y197" i="1"/>
  <c r="W198" i="1"/>
  <c r="Y198" i="1"/>
  <c r="W199" i="1"/>
  <c r="Y199" i="1"/>
  <c r="W200" i="1"/>
  <c r="Y200" i="1"/>
  <c r="W201" i="1"/>
  <c r="Y201" i="1"/>
  <c r="W202" i="1"/>
  <c r="Y202" i="1"/>
  <c r="W203" i="1"/>
  <c r="Y203" i="1"/>
  <c r="W204" i="1"/>
  <c r="Y204" i="1"/>
  <c r="W205" i="1"/>
  <c r="Y205" i="1"/>
  <c r="W206" i="1"/>
  <c r="Y206" i="1"/>
  <c r="W207" i="1"/>
  <c r="Y207" i="1"/>
  <c r="W208" i="1"/>
  <c r="Y208" i="1"/>
  <c r="W209" i="1"/>
  <c r="Y209" i="1"/>
  <c r="W210" i="1"/>
  <c r="Y210" i="1"/>
  <c r="W211" i="1"/>
  <c r="Y211" i="1"/>
  <c r="W212" i="1"/>
  <c r="Y212" i="1"/>
  <c r="W213" i="1"/>
  <c r="Y213" i="1"/>
  <c r="W214" i="1"/>
  <c r="Y214" i="1"/>
  <c r="W215" i="1"/>
  <c r="Y215" i="1"/>
  <c r="W216" i="1"/>
  <c r="Y216" i="1"/>
  <c r="W217" i="1"/>
  <c r="Y217" i="1"/>
  <c r="W218" i="1"/>
  <c r="Y218" i="1"/>
  <c r="W219" i="1"/>
  <c r="Y219" i="1"/>
  <c r="W220" i="1"/>
  <c r="Y220" i="1"/>
  <c r="W221" i="1"/>
  <c r="Y221" i="1"/>
  <c r="W222" i="1"/>
  <c r="Y222" i="1"/>
  <c r="W223" i="1"/>
  <c r="Y223" i="1"/>
  <c r="W224" i="1"/>
  <c r="Y224" i="1"/>
  <c r="W225" i="1"/>
  <c r="Y225" i="1"/>
  <c r="W226" i="1"/>
  <c r="Y226" i="1"/>
  <c r="W227" i="1"/>
  <c r="Y227" i="1"/>
  <c r="W228" i="1"/>
  <c r="Y228" i="1"/>
  <c r="W229" i="1"/>
  <c r="Y229" i="1"/>
  <c r="W230" i="1"/>
  <c r="Y230" i="1"/>
  <c r="W231" i="1"/>
  <c r="Y231" i="1"/>
  <c r="W232" i="1"/>
  <c r="Y232" i="1"/>
  <c r="W233" i="1"/>
  <c r="Y233" i="1"/>
  <c r="W234" i="1"/>
  <c r="Y234" i="1"/>
  <c r="W235" i="1"/>
  <c r="Y235" i="1"/>
  <c r="W236" i="1"/>
  <c r="Y236" i="1"/>
  <c r="W237" i="1"/>
  <c r="Y237" i="1"/>
  <c r="W238" i="1"/>
  <c r="Y238" i="1"/>
  <c r="W239" i="1"/>
  <c r="Y239" i="1"/>
  <c r="W240" i="1"/>
  <c r="Y240" i="1"/>
  <c r="W244" i="1"/>
  <c r="Y244" i="1"/>
  <c r="W246" i="1"/>
  <c r="Y246" i="1"/>
  <c r="W247" i="1"/>
  <c r="Y247" i="1"/>
  <c r="W248" i="1"/>
  <c r="Y248" i="1"/>
  <c r="W249" i="1"/>
  <c r="Y249" i="1"/>
  <c r="W250" i="1"/>
  <c r="Y250" i="1"/>
  <c r="W251" i="1"/>
  <c r="Y251" i="1"/>
  <c r="W252" i="1"/>
  <c r="Y252" i="1"/>
  <c r="W253" i="1"/>
  <c r="Y253" i="1"/>
  <c r="W254" i="1"/>
  <c r="Y254" i="1"/>
  <c r="W255" i="1"/>
  <c r="Y255" i="1"/>
  <c r="W256" i="1"/>
  <c r="Y256" i="1"/>
  <c r="W257" i="1"/>
  <c r="Y257" i="1"/>
  <c r="W258" i="1"/>
  <c r="Y258" i="1"/>
  <c r="W259" i="1"/>
  <c r="Y259" i="1"/>
  <c r="W260" i="1"/>
  <c r="Y260" i="1"/>
  <c r="W261" i="1"/>
  <c r="Y261" i="1"/>
  <c r="W262" i="1"/>
  <c r="Y262" i="1"/>
  <c r="W263" i="1"/>
  <c r="Y263" i="1"/>
  <c r="W265" i="1"/>
  <c r="Y265" i="1"/>
  <c r="W266" i="1"/>
  <c r="Y266" i="1"/>
  <c r="W268" i="1"/>
  <c r="Y268" i="1"/>
  <c r="W270" i="1"/>
  <c r="Y270" i="1"/>
  <c r="W272" i="1"/>
  <c r="Y272" i="1"/>
  <c r="W273" i="1"/>
  <c r="Y273" i="1"/>
  <c r="W274" i="1"/>
  <c r="Y274" i="1"/>
  <c r="W275" i="1"/>
  <c r="Y275" i="1"/>
  <c r="W276" i="1"/>
  <c r="Y276" i="1"/>
  <c r="W277" i="1"/>
  <c r="Y277" i="1"/>
  <c r="W278" i="1"/>
  <c r="Y278" i="1"/>
  <c r="W279" i="1"/>
  <c r="Y279" i="1"/>
  <c r="W281" i="1"/>
  <c r="Y281" i="1"/>
  <c r="W282" i="1"/>
  <c r="Y282" i="1"/>
  <c r="W284" i="1"/>
  <c r="Y284" i="1"/>
  <c r="W287" i="1"/>
  <c r="Y287" i="1"/>
  <c r="W288" i="1"/>
  <c r="Y288" i="1"/>
  <c r="W289" i="1"/>
  <c r="Y289" i="1"/>
  <c r="W290" i="1"/>
  <c r="Y290" i="1"/>
  <c r="W291" i="1"/>
  <c r="Y291" i="1"/>
  <c r="W292" i="1"/>
  <c r="Y292" i="1"/>
  <c r="W293" i="1"/>
  <c r="Y293" i="1"/>
  <c r="W294" i="1"/>
  <c r="Y294" i="1"/>
  <c r="W295" i="1"/>
  <c r="Y295" i="1"/>
  <c r="W296" i="1"/>
  <c r="Y296" i="1"/>
  <c r="W297" i="1"/>
  <c r="Y297" i="1"/>
  <c r="W298" i="1"/>
  <c r="Y298" i="1"/>
  <c r="W299" i="1"/>
  <c r="Y299" i="1"/>
  <c r="W300" i="1"/>
  <c r="Y300" i="1"/>
  <c r="W301" i="1"/>
  <c r="Y301" i="1"/>
  <c r="W302" i="1"/>
  <c r="Y302" i="1"/>
  <c r="W303" i="1"/>
  <c r="Y303" i="1"/>
  <c r="W304" i="1"/>
  <c r="Y304" i="1"/>
  <c r="W305" i="1"/>
  <c r="Y305" i="1"/>
  <c r="W306" i="1"/>
  <c r="Y306" i="1"/>
  <c r="W307" i="1"/>
  <c r="Y307" i="1"/>
  <c r="W308" i="1"/>
  <c r="Y308" i="1"/>
  <c r="W309" i="1"/>
  <c r="Y309" i="1"/>
  <c r="W310" i="1"/>
  <c r="Y310" i="1"/>
  <c r="W311" i="1"/>
  <c r="Y311" i="1"/>
  <c r="W312" i="1"/>
  <c r="Y312" i="1"/>
  <c r="W313" i="1"/>
  <c r="Y313" i="1"/>
  <c r="AM314" i="1"/>
  <c r="BG180" i="1" l="1"/>
  <c r="BG176" i="1"/>
  <c r="BG175" i="1"/>
  <c r="BG174" i="1"/>
  <c r="BG173" i="1"/>
  <c r="BG171" i="1"/>
  <c r="BF171" i="1"/>
  <c r="BC171" i="1"/>
  <c r="AZ171" i="1"/>
  <c r="AW171" i="1"/>
  <c r="AT171" i="1"/>
  <c r="AQ171" i="1"/>
  <c r="AN171" i="1"/>
  <c r="BG155" i="1"/>
  <c r="BF155" i="1"/>
  <c r="BC155" i="1"/>
  <c r="AZ155" i="1"/>
  <c r="AW155" i="1"/>
  <c r="AT155" i="1"/>
  <c r="AQ155" i="1"/>
  <c r="AN155" i="1"/>
  <c r="BG147" i="1"/>
  <c r="BF147" i="1"/>
  <c r="BC147" i="1"/>
  <c r="AZ147" i="1"/>
  <c r="AW147" i="1"/>
  <c r="AT147" i="1"/>
  <c r="AQ147" i="1"/>
  <c r="AN147" i="1"/>
  <c r="AH119" i="1" l="1"/>
  <c r="AG119" i="1" s="1"/>
  <c r="AH121" i="1"/>
  <c r="AG121" i="1" s="1"/>
  <c r="AH128" i="1"/>
  <c r="AG128" i="1" s="1"/>
  <c r="AH131" i="1"/>
  <c r="AG131" i="1" s="1"/>
  <c r="AH133" i="1"/>
  <c r="AG133" i="1" s="1"/>
  <c r="AH112" i="1"/>
  <c r="AG112" i="1" s="1"/>
  <c r="AD114" i="1"/>
  <c r="AD115" i="1"/>
  <c r="AD118" i="1"/>
  <c r="AD120" i="1"/>
  <c r="AD122" i="1"/>
  <c r="AD123" i="1"/>
  <c r="AD124" i="1"/>
  <c r="AD127" i="1"/>
  <c r="AD128" i="1"/>
  <c r="AF128" i="1" s="1"/>
  <c r="AD129" i="1"/>
  <c r="AD130" i="1"/>
  <c r="AD131" i="1"/>
  <c r="AF131" i="1" s="1"/>
  <c r="AD132" i="1"/>
  <c r="AD133" i="1"/>
  <c r="AF133" i="1" s="1"/>
  <c r="AE133" i="1" s="1"/>
  <c r="AD135" i="1"/>
  <c r="AD113" i="1"/>
  <c r="AD112" i="1"/>
  <c r="AF112" i="1" s="1"/>
  <c r="AD125" i="1" l="1"/>
  <c r="AD134" i="1"/>
  <c r="AF134" i="1" s="1"/>
  <c r="AD119" i="1"/>
  <c r="AF119" i="1" s="1"/>
  <c r="AE119" i="1" s="1"/>
  <c r="AD126" i="1"/>
  <c r="AD121" i="1"/>
  <c r="AF121" i="1" s="1"/>
  <c r="AE121" i="1" s="1"/>
  <c r="AD117" i="1"/>
  <c r="AD116" i="1"/>
  <c r="AE112" i="1"/>
  <c r="AF113" i="1"/>
  <c r="AE128" i="1"/>
  <c r="AF129" i="1"/>
  <c r="AE131" i="1"/>
  <c r="AF132" i="1"/>
  <c r="AE132" i="1" s="1"/>
  <c r="O279" i="1"/>
  <c r="AH279" i="1" s="1"/>
  <c r="AG279" i="1" s="1"/>
  <c r="M279" i="1"/>
  <c r="AF270" i="1"/>
  <c r="O143" i="1"/>
  <c r="M143" i="1"/>
  <c r="O141" i="1"/>
  <c r="AH141" i="1" s="1"/>
  <c r="AG141" i="1" s="1"/>
  <c r="M141" i="1"/>
  <c r="O139" i="1"/>
  <c r="AH139" i="1" s="1"/>
  <c r="AG139" i="1" s="1"/>
  <c r="M139" i="1"/>
  <c r="O138" i="1"/>
  <c r="AH138" i="1" s="1"/>
  <c r="AG138" i="1" s="1"/>
  <c r="M138" i="1"/>
  <c r="O136" i="1"/>
  <c r="AH136" i="1" s="1"/>
  <c r="AG136" i="1" s="1"/>
  <c r="M136" i="1"/>
  <c r="O110" i="1"/>
  <c r="AH110" i="1" s="1"/>
  <c r="AG110" i="1" s="1"/>
  <c r="M110" i="1"/>
  <c r="O48" i="1"/>
  <c r="AH48" i="1" s="1"/>
  <c r="AG48" i="1" s="1"/>
  <c r="M48" i="1"/>
  <c r="O45" i="1"/>
  <c r="AH45" i="1" s="1"/>
  <c r="AG45" i="1" s="1"/>
  <c r="M45" i="1"/>
  <c r="O42" i="1"/>
  <c r="AH42" i="1" s="1"/>
  <c r="AG42" i="1" s="1"/>
  <c r="M42" i="1"/>
  <c r="AF120" i="1" l="1"/>
  <c r="AE120" i="1" s="1"/>
  <c r="AF122" i="1"/>
  <c r="AE122" i="1" s="1"/>
  <c r="AD146" i="1"/>
  <c r="AE134" i="1"/>
  <c r="AF135" i="1"/>
  <c r="AE135" i="1" s="1"/>
  <c r="AF130" i="1"/>
  <c r="AE130" i="1" s="1"/>
  <c r="AE129" i="1"/>
  <c r="AE113" i="1"/>
  <c r="AF114" i="1"/>
  <c r="AD279" i="1"/>
  <c r="AF279" i="1" s="1"/>
  <c r="AE279" i="1" s="1"/>
  <c r="AD274" i="1"/>
  <c r="AD277" i="1"/>
  <c r="AD276" i="1"/>
  <c r="AD278" i="1"/>
  <c r="AD145" i="1"/>
  <c r="AD270" i="1"/>
  <c r="AD273" i="1"/>
  <c r="AD272" i="1"/>
  <c r="AF272" i="1" s="1"/>
  <c r="AD275" i="1"/>
  <c r="AD139" i="1"/>
  <c r="AF139" i="1" s="1"/>
  <c r="AE270" i="1"/>
  <c r="AD143" i="1"/>
  <c r="AF143" i="1" s="1"/>
  <c r="AE143" i="1" s="1"/>
  <c r="AD142" i="1"/>
  <c r="AD138" i="1"/>
  <c r="AF138" i="1" s="1"/>
  <c r="AE138" i="1" s="1"/>
  <c r="AD111" i="1"/>
  <c r="AD136" i="1"/>
  <c r="AF136" i="1" s="1"/>
  <c r="AD140" i="1"/>
  <c r="AD141" i="1"/>
  <c r="AF141" i="1" s="1"/>
  <c r="AD137" i="1"/>
  <c r="AD110" i="1"/>
  <c r="AF110" i="1" s="1"/>
  <c r="AE110" i="1" s="1"/>
  <c r="AD46" i="1"/>
  <c r="AD49" i="1"/>
  <c r="AD42" i="1"/>
  <c r="AF42" i="1" s="1"/>
  <c r="AD44" i="1"/>
  <c r="AD45" i="1"/>
  <c r="AF45" i="1" s="1"/>
  <c r="AD47" i="1"/>
  <c r="AD48" i="1"/>
  <c r="AF48" i="1" s="1"/>
  <c r="AE48" i="1" s="1"/>
  <c r="AD43" i="1"/>
  <c r="AF123" i="1" l="1"/>
  <c r="AF124" i="1" s="1"/>
  <c r="AF125" i="1" s="1"/>
  <c r="AE125" i="1" s="1"/>
  <c r="AF115" i="1"/>
  <c r="AF116" i="1" s="1"/>
  <c r="AF117" i="1" s="1"/>
  <c r="AE114" i="1"/>
  <c r="AF142" i="1"/>
  <c r="AE142" i="1" s="1"/>
  <c r="AE272" i="1"/>
  <c r="AF273" i="1"/>
  <c r="AF137" i="1"/>
  <c r="AE137" i="1" s="1"/>
  <c r="AE136" i="1"/>
  <c r="AF145" i="1"/>
  <c r="AE145" i="1" s="1"/>
  <c r="AF111" i="1"/>
  <c r="AE111" i="1" s="1"/>
  <c r="AE141" i="1"/>
  <c r="AE139" i="1"/>
  <c r="AF140" i="1"/>
  <c r="AE140" i="1" s="1"/>
  <c r="AF46" i="1"/>
  <c r="AF47" i="1" s="1"/>
  <c r="AE47" i="1" s="1"/>
  <c r="AE45" i="1"/>
  <c r="AF49" i="1"/>
  <c r="AE49" i="1" s="1"/>
  <c r="AF43" i="1"/>
  <c r="AE42" i="1"/>
  <c r="AE124" i="1" l="1"/>
  <c r="AF126" i="1"/>
  <c r="AE126" i="1" s="1"/>
  <c r="AE123" i="1"/>
  <c r="AF118" i="1"/>
  <c r="AE118" i="1" s="1"/>
  <c r="AE117" i="1"/>
  <c r="AE116" i="1"/>
  <c r="AE115" i="1"/>
  <c r="AE46" i="1"/>
  <c r="AF146" i="1"/>
  <c r="AE146" i="1" s="1"/>
  <c r="AE273" i="1"/>
  <c r="AF274" i="1"/>
  <c r="AE43" i="1"/>
  <c r="AF44" i="1"/>
  <c r="AE44" i="1" s="1"/>
  <c r="AF127" i="1" l="1"/>
  <c r="AE127" i="1" s="1"/>
  <c r="AE274" i="1"/>
  <c r="AF275" i="1"/>
  <c r="AF276" i="1" l="1"/>
  <c r="AE275" i="1"/>
  <c r="AE276" i="1" l="1"/>
  <c r="AF277" i="1"/>
  <c r="AE277" i="1" l="1"/>
  <c r="AF278" i="1"/>
  <c r="AE278" i="1" s="1"/>
  <c r="AH79" i="1" l="1"/>
  <c r="AG79" i="1" s="1"/>
  <c r="AD79" i="1" l="1"/>
  <c r="AF79" i="1" s="1"/>
  <c r="AE79" i="1" s="1"/>
  <c r="AD80" i="1"/>
  <c r="AD81" i="1"/>
  <c r="O76" i="1"/>
  <c r="AH76" i="1" s="1"/>
  <c r="AG76" i="1" s="1"/>
  <c r="M76" i="1"/>
  <c r="O69" i="1"/>
  <c r="AH69" i="1" s="1"/>
  <c r="AG69" i="1" s="1"/>
  <c r="M69" i="1"/>
  <c r="O65" i="1"/>
  <c r="AH65" i="1" s="1"/>
  <c r="AG65" i="1" s="1"/>
  <c r="M65" i="1"/>
  <c r="AF80" i="1" l="1"/>
  <c r="AF81" i="1" s="1"/>
  <c r="AE81" i="1" s="1"/>
  <c r="AD66" i="1"/>
  <c r="AD74" i="1"/>
  <c r="AD65" i="1"/>
  <c r="AF65" i="1" s="1"/>
  <c r="AD68" i="1"/>
  <c r="AD69" i="1"/>
  <c r="AF69" i="1" s="1"/>
  <c r="AE69" i="1" s="1"/>
  <c r="AD71" i="1"/>
  <c r="AD73" i="1"/>
  <c r="AD76" i="1"/>
  <c r="AF76" i="1" s="1"/>
  <c r="AE76" i="1" s="1"/>
  <c r="AD75" i="1"/>
  <c r="AD70" i="1"/>
  <c r="AD67" i="1"/>
  <c r="AD72" i="1"/>
  <c r="AE80" i="1" l="1"/>
  <c r="AF66" i="1"/>
  <c r="AE66" i="1" s="1"/>
  <c r="AF70" i="1"/>
  <c r="AE70" i="1" s="1"/>
  <c r="AE65" i="1"/>
  <c r="AF71" i="1" l="1"/>
  <c r="AE71" i="1" s="1"/>
  <c r="AF67" i="1"/>
  <c r="AE67" i="1" s="1"/>
  <c r="AF72" i="1" l="1"/>
  <c r="AE72" i="1" s="1"/>
  <c r="AF68" i="1"/>
  <c r="AE68" i="1" s="1"/>
  <c r="AF73" i="1" l="1"/>
  <c r="AF74" i="1" s="1"/>
  <c r="AE73" i="1" l="1"/>
  <c r="AF75" i="1"/>
  <c r="AE75" i="1" s="1"/>
  <c r="AE74" i="1"/>
  <c r="AD260" i="1" l="1"/>
  <c r="AD169" i="1" l="1"/>
  <c r="AD180" i="1"/>
  <c r="AD98" i="1"/>
  <c r="AF98" i="1" s="1"/>
  <c r="AE98" i="1" s="1"/>
  <c r="AD152" i="1"/>
  <c r="AD96" i="1"/>
  <c r="AF96" i="1" s="1"/>
  <c r="AE96" i="1" s="1"/>
  <c r="AD97" i="1"/>
  <c r="AF97" i="1" s="1"/>
  <c r="AE97" i="1" s="1"/>
  <c r="AD99" i="1"/>
  <c r="AF99" i="1" s="1"/>
  <c r="AE99" i="1" s="1"/>
  <c r="O312" i="1" l="1"/>
  <c r="AH312" i="1" s="1"/>
  <c r="AG312" i="1" s="1"/>
  <c r="M312" i="1"/>
  <c r="O311" i="1"/>
  <c r="AH311" i="1" s="1"/>
  <c r="AG311" i="1" s="1"/>
  <c r="M311" i="1"/>
  <c r="O310" i="1"/>
  <c r="AH310" i="1" s="1"/>
  <c r="AG310" i="1" s="1"/>
  <c r="M310" i="1"/>
  <c r="O309" i="1"/>
  <c r="AH309" i="1" s="1"/>
  <c r="AG309" i="1" s="1"/>
  <c r="M309" i="1"/>
  <c r="O306" i="1"/>
  <c r="AH306" i="1" s="1"/>
  <c r="AG306" i="1" s="1"/>
  <c r="M306" i="1"/>
  <c r="O302" i="1"/>
  <c r="M302" i="1"/>
  <c r="O301" i="1"/>
  <c r="AH301" i="1" s="1"/>
  <c r="AG301" i="1" s="1"/>
  <c r="M301" i="1"/>
  <c r="O298" i="1"/>
  <c r="AH298" i="1" s="1"/>
  <c r="AG298" i="1" s="1"/>
  <c r="M298" i="1"/>
  <c r="O295" i="1"/>
  <c r="AH295" i="1" s="1"/>
  <c r="AG295" i="1" s="1"/>
  <c r="M295" i="1"/>
  <c r="O292" i="1"/>
  <c r="M292" i="1"/>
  <c r="O290" i="1"/>
  <c r="AH290" i="1" s="1"/>
  <c r="AG290" i="1" s="1"/>
  <c r="M290" i="1"/>
  <c r="O289" i="1"/>
  <c r="AH289" i="1" s="1"/>
  <c r="AG289" i="1" s="1"/>
  <c r="M289" i="1"/>
  <c r="O287" i="1"/>
  <c r="AH287" i="1" s="1"/>
  <c r="AG287" i="1" s="1"/>
  <c r="M287" i="1"/>
  <c r="O281" i="1"/>
  <c r="AH281" i="1" s="1"/>
  <c r="AG281" i="1" s="1"/>
  <c r="M281" i="1"/>
  <c r="O261" i="1"/>
  <c r="AH261" i="1" s="1"/>
  <c r="AG261" i="1" s="1"/>
  <c r="M261" i="1"/>
  <c r="O259" i="1"/>
  <c r="AH259" i="1" s="1"/>
  <c r="AG259" i="1" s="1"/>
  <c r="M259" i="1"/>
  <c r="O257" i="1"/>
  <c r="AH257" i="1" s="1"/>
  <c r="AG257" i="1" s="1"/>
  <c r="M257" i="1"/>
  <c r="O255" i="1"/>
  <c r="AH255" i="1" s="1"/>
  <c r="AG255" i="1" s="1"/>
  <c r="M255" i="1"/>
  <c r="O254" i="1"/>
  <c r="AH254" i="1" s="1"/>
  <c r="AG254" i="1" s="1"/>
  <c r="M254" i="1"/>
  <c r="O250" i="1"/>
  <c r="AH250" i="1" s="1"/>
  <c r="M250" i="1"/>
  <c r="AD245" i="1"/>
  <c r="O244" i="1"/>
  <c r="AH244" i="1" s="1"/>
  <c r="AG244" i="1" s="1"/>
  <c r="M244" i="1"/>
  <c r="AD243" i="1"/>
  <c r="AH242" i="1"/>
  <c r="AG242" i="1" s="1"/>
  <c r="AD242" i="1"/>
  <c r="AF242" i="1" s="1"/>
  <c r="O240" i="1"/>
  <c r="AH240" i="1" s="1"/>
  <c r="AG240" i="1" s="1"/>
  <c r="M240" i="1"/>
  <c r="O235" i="1"/>
  <c r="AH235" i="1" s="1"/>
  <c r="AG235" i="1" s="1"/>
  <c r="M235" i="1"/>
  <c r="O225" i="1"/>
  <c r="AH225" i="1" s="1"/>
  <c r="AG225" i="1" s="1"/>
  <c r="M225" i="1"/>
  <c r="AH220" i="1"/>
  <c r="AG220" i="1" s="1"/>
  <c r="M220" i="1"/>
  <c r="O211" i="1"/>
  <c r="AH211" i="1" s="1"/>
  <c r="AG211" i="1" s="1"/>
  <c r="M211" i="1"/>
  <c r="O208" i="1"/>
  <c r="AH208" i="1" s="1"/>
  <c r="AG208" i="1" s="1"/>
  <c r="M208" i="1"/>
  <c r="O206" i="1"/>
  <c r="AH206" i="1" s="1"/>
  <c r="AG206" i="1" s="1"/>
  <c r="M206" i="1"/>
  <c r="O201" i="1"/>
  <c r="AH201" i="1" s="1"/>
  <c r="AG201" i="1" s="1"/>
  <c r="M201" i="1"/>
  <c r="O194" i="1"/>
  <c r="AH194" i="1" s="1"/>
  <c r="AG194" i="1" s="1"/>
  <c r="M194" i="1"/>
  <c r="O188" i="1"/>
  <c r="AH188" i="1" s="1"/>
  <c r="AG188" i="1" s="1"/>
  <c r="M188" i="1"/>
  <c r="O186" i="1"/>
  <c r="AH186" i="1" s="1"/>
  <c r="AG186" i="1" s="1"/>
  <c r="M186" i="1"/>
  <c r="O184" i="1"/>
  <c r="AH184" i="1" s="1"/>
  <c r="AG184" i="1" s="1"/>
  <c r="M184" i="1"/>
  <c r="O183" i="1"/>
  <c r="AH183" i="1" s="1"/>
  <c r="AG183" i="1" s="1"/>
  <c r="M183" i="1"/>
  <c r="O181" i="1"/>
  <c r="AH181" i="1" s="1"/>
  <c r="AG181" i="1" s="1"/>
  <c r="M181" i="1"/>
  <c r="O171" i="1"/>
  <c r="AH171" i="1" s="1"/>
  <c r="AG171" i="1" s="1"/>
  <c r="M171" i="1"/>
  <c r="O167" i="1"/>
  <c r="AH167" i="1" s="1"/>
  <c r="AG167" i="1" s="1"/>
  <c r="M167" i="1"/>
  <c r="O158" i="1"/>
  <c r="AH158" i="1" s="1"/>
  <c r="AG158" i="1" s="1"/>
  <c r="M158" i="1"/>
  <c r="O155" i="1"/>
  <c r="M155" i="1"/>
  <c r="O150" i="1"/>
  <c r="AH150" i="1" s="1"/>
  <c r="AG150" i="1" s="1"/>
  <c r="M150" i="1"/>
  <c r="O147" i="1"/>
  <c r="AH147" i="1" s="1"/>
  <c r="AG147" i="1" s="1"/>
  <c r="M147" i="1"/>
  <c r="O101" i="1"/>
  <c r="AH101" i="1" s="1"/>
  <c r="AG101" i="1" s="1"/>
  <c r="M101" i="1"/>
  <c r="AG95" i="1"/>
  <c r="O95" i="1"/>
  <c r="M95" i="1"/>
  <c r="O88" i="1"/>
  <c r="AH88" i="1" s="1"/>
  <c r="AG88" i="1" s="1"/>
  <c r="M88" i="1"/>
  <c r="O85" i="1"/>
  <c r="AH85" i="1" s="1"/>
  <c r="AG85" i="1" s="1"/>
  <c r="M85" i="1"/>
  <c r="O83" i="1"/>
  <c r="AH83" i="1" s="1"/>
  <c r="AG83" i="1" s="1"/>
  <c r="M83" i="1"/>
  <c r="O82" i="1"/>
  <c r="AH82" i="1" s="1"/>
  <c r="AG82" i="1" s="1"/>
  <c r="M82" i="1"/>
  <c r="AD64" i="1"/>
  <c r="AH63" i="1"/>
  <c r="AG63" i="1" s="1"/>
  <c r="AD63" i="1"/>
  <c r="AF63" i="1" s="1"/>
  <c r="AH61" i="1"/>
  <c r="AG61" i="1" s="1"/>
  <c r="AD61" i="1"/>
  <c r="AF61" i="1" s="1"/>
  <c r="AE61" i="1" s="1"/>
  <c r="AD60" i="1"/>
  <c r="AH59" i="1"/>
  <c r="AG59" i="1" s="1"/>
  <c r="AD59" i="1"/>
  <c r="AF59" i="1" s="1"/>
  <c r="AD58" i="1"/>
  <c r="AD57" i="1"/>
  <c r="AH56" i="1"/>
  <c r="AG56" i="1" s="1"/>
  <c r="AD56" i="1"/>
  <c r="AF56" i="1" s="1"/>
  <c r="AD55" i="1"/>
  <c r="AF55" i="1" s="1"/>
  <c r="AE55" i="1" s="1"/>
  <c r="AH54" i="1"/>
  <c r="AG54" i="1" s="1"/>
  <c r="AD54" i="1"/>
  <c r="AF54" i="1" s="1"/>
  <c r="AE54" i="1" s="1"/>
  <c r="AD53" i="1"/>
  <c r="AH52" i="1"/>
  <c r="AG52" i="1" s="1"/>
  <c r="AD52" i="1"/>
  <c r="AF52" i="1" s="1"/>
  <c r="AH50" i="1"/>
  <c r="AG50" i="1" s="1"/>
  <c r="O180" i="1"/>
  <c r="AH180" i="1" s="1"/>
  <c r="AG180" i="1" s="1"/>
  <c r="M180" i="1"/>
  <c r="AF180" i="1" s="1"/>
  <c r="AE180" i="1" s="1"/>
  <c r="O173" i="1"/>
  <c r="AH173" i="1" s="1"/>
  <c r="AG173" i="1" s="1"/>
  <c r="M173" i="1"/>
  <c r="O41" i="1"/>
  <c r="AH41" i="1" s="1"/>
  <c r="AG41" i="1" s="1"/>
  <c r="M41" i="1"/>
  <c r="O40" i="1"/>
  <c r="AH40" i="1" s="1"/>
  <c r="AG40" i="1" s="1"/>
  <c r="M40" i="1"/>
  <c r="O36" i="1"/>
  <c r="AH36" i="1" s="1"/>
  <c r="AG36" i="1" s="1"/>
  <c r="M36" i="1"/>
  <c r="O31" i="1"/>
  <c r="AH31" i="1" s="1"/>
  <c r="AG31" i="1" s="1"/>
  <c r="M31" i="1"/>
  <c r="O29" i="1"/>
  <c r="AH29" i="1" s="1"/>
  <c r="AG29" i="1" s="1"/>
  <c r="M29" i="1"/>
  <c r="O28" i="1"/>
  <c r="AH28" i="1" s="1"/>
  <c r="AG28" i="1" s="1"/>
  <c r="M28" i="1"/>
  <c r="O27" i="1"/>
  <c r="AH27" i="1" s="1"/>
  <c r="AG27" i="1" s="1"/>
  <c r="M27" i="1"/>
  <c r="O22" i="1"/>
  <c r="AH22" i="1" s="1"/>
  <c r="AG22" i="1" s="1"/>
  <c r="M22" i="1"/>
  <c r="O17" i="1"/>
  <c r="AH17" i="1" s="1"/>
  <c r="AG17" i="1" s="1"/>
  <c r="M17" i="1"/>
  <c r="O16" i="1"/>
  <c r="AH16" i="1" s="1"/>
  <c r="AG16" i="1" s="1"/>
  <c r="M16" i="1"/>
  <c r="AH155" i="1" l="1"/>
  <c r="AG155" i="1" s="1"/>
  <c r="AD100" i="1"/>
  <c r="AF100" i="1" s="1"/>
  <c r="AE100" i="1" s="1"/>
  <c r="AD22" i="1"/>
  <c r="AF22" i="1" s="1"/>
  <c r="AE22" i="1" s="1"/>
  <c r="AD32" i="1"/>
  <c r="AD38" i="1"/>
  <c r="AD188" i="1"/>
  <c r="AF188" i="1" s="1"/>
  <c r="AE188" i="1" s="1"/>
  <c r="AD195" i="1"/>
  <c r="AD197" i="1"/>
  <c r="AD199" i="1"/>
  <c r="AD236" i="1"/>
  <c r="AD238" i="1"/>
  <c r="AD230" i="1"/>
  <c r="AD250" i="1"/>
  <c r="AF250" i="1" s="1"/>
  <c r="AD256" i="1"/>
  <c r="AD257" i="1"/>
  <c r="AF257" i="1" s="1"/>
  <c r="AE257" i="1" s="1"/>
  <c r="AD189" i="1"/>
  <c r="AD191" i="1"/>
  <c r="AD209" i="1"/>
  <c r="AD226" i="1"/>
  <c r="AD232" i="1"/>
  <c r="AD201" i="1"/>
  <c r="AF201" i="1" s="1"/>
  <c r="AE201" i="1" s="1"/>
  <c r="AD107" i="1"/>
  <c r="AD289" i="1"/>
  <c r="AF289" i="1" s="1"/>
  <c r="AE289" i="1" s="1"/>
  <c r="AD290" i="1"/>
  <c r="AF290" i="1" s="1"/>
  <c r="AE290" i="1" s="1"/>
  <c r="AD155" i="1"/>
  <c r="AF155" i="1" s="1"/>
  <c r="AD186" i="1"/>
  <c r="AF186" i="1" s="1"/>
  <c r="AD50" i="1"/>
  <c r="AF50" i="1" s="1"/>
  <c r="AE50" i="1" s="1"/>
  <c r="AD291" i="1"/>
  <c r="AD300" i="1"/>
  <c r="AD304" i="1"/>
  <c r="AD308" i="1"/>
  <c r="AD310" i="1"/>
  <c r="AF310" i="1" s="1"/>
  <c r="AE310" i="1" s="1"/>
  <c r="AD86" i="1"/>
  <c r="AD89" i="1"/>
  <c r="AD234" i="1"/>
  <c r="AD235" i="1"/>
  <c r="AF235" i="1" s="1"/>
  <c r="AD237" i="1"/>
  <c r="AD294" i="1"/>
  <c r="AH292" i="1" s="1"/>
  <c r="AG292" i="1" s="1"/>
  <c r="AD254" i="1"/>
  <c r="AF254" i="1" s="1"/>
  <c r="AE254" i="1" s="1"/>
  <c r="AD261" i="1"/>
  <c r="AF261" i="1" s="1"/>
  <c r="AD303" i="1"/>
  <c r="AD156" i="1"/>
  <c r="AD164" i="1"/>
  <c r="AD181" i="1"/>
  <c r="AF181" i="1" s="1"/>
  <c r="AD158" i="1"/>
  <c r="AF158" i="1" s="1"/>
  <c r="AD160" i="1"/>
  <c r="AD165" i="1"/>
  <c r="AD171" i="1"/>
  <c r="AF171" i="1" s="1"/>
  <c r="AD187" i="1"/>
  <c r="AD196" i="1"/>
  <c r="AD198" i="1"/>
  <c r="AD214" i="1"/>
  <c r="AD218" i="1"/>
  <c r="AD223" i="1"/>
  <c r="AD244" i="1"/>
  <c r="AF244" i="1" s="1"/>
  <c r="AD288" i="1"/>
  <c r="AD301" i="1"/>
  <c r="AF301" i="1" s="1"/>
  <c r="AE301" i="1" s="1"/>
  <c r="AD17" i="1"/>
  <c r="AF17" i="1" s="1"/>
  <c r="AD26" i="1"/>
  <c r="AD41" i="1"/>
  <c r="AF41" i="1" s="1"/>
  <c r="AE41" i="1" s="1"/>
  <c r="AD177" i="1"/>
  <c r="AD284" i="1"/>
  <c r="AD36" i="1"/>
  <c r="AF36" i="1" s="1"/>
  <c r="AD85" i="1"/>
  <c r="AF85" i="1" s="1"/>
  <c r="AD88" i="1"/>
  <c r="AF88" i="1" s="1"/>
  <c r="AD95" i="1"/>
  <c r="AF95" i="1" s="1"/>
  <c r="AD204" i="1"/>
  <c r="AD213" i="1"/>
  <c r="AD215" i="1"/>
  <c r="AD219" i="1"/>
  <c r="AD222" i="1"/>
  <c r="AD231" i="1"/>
  <c r="AD249" i="1"/>
  <c r="AD295" i="1"/>
  <c r="AF295" i="1" s="1"/>
  <c r="AE295" i="1" s="1"/>
  <c r="AD298" i="1"/>
  <c r="AF298" i="1" s="1"/>
  <c r="AD176" i="1"/>
  <c r="AD157" i="1"/>
  <c r="AD159" i="1"/>
  <c r="AD207" i="1"/>
  <c r="AD216" i="1"/>
  <c r="AD221" i="1"/>
  <c r="AD24" i="1"/>
  <c r="AD35" i="1"/>
  <c r="AD227" i="1"/>
  <c r="AD229" i="1"/>
  <c r="AD258" i="1"/>
  <c r="AF258" i="1" s="1"/>
  <c r="AE258" i="1" s="1"/>
  <c r="AD281" i="1"/>
  <c r="AF281" i="1" s="1"/>
  <c r="AE281" i="1" s="1"/>
  <c r="AD103" i="1"/>
  <c r="AD150" i="1"/>
  <c r="AF150" i="1" s="1"/>
  <c r="AD163" i="1"/>
  <c r="AD206" i="1"/>
  <c r="AF206" i="1" s="1"/>
  <c r="AE206" i="1" s="1"/>
  <c r="AD210" i="1"/>
  <c r="AD233" i="1"/>
  <c r="AD259" i="1"/>
  <c r="AF259" i="1" s="1"/>
  <c r="AD263" i="1"/>
  <c r="AD287" i="1"/>
  <c r="AF287" i="1" s="1"/>
  <c r="AD293" i="1"/>
  <c r="AD307" i="1"/>
  <c r="AD19" i="1"/>
  <c r="AD25" i="1"/>
  <c r="AD34" i="1"/>
  <c r="AD175" i="1"/>
  <c r="AD92" i="1"/>
  <c r="AD94" i="1"/>
  <c r="AD101" i="1"/>
  <c r="AF101" i="1" s="1"/>
  <c r="AE101" i="1" s="1"/>
  <c r="AD108" i="1"/>
  <c r="AD170" i="1"/>
  <c r="AD172" i="1"/>
  <c r="AD185" i="1"/>
  <c r="AD202" i="1"/>
  <c r="AD224" i="1"/>
  <c r="AD239" i="1"/>
  <c r="AD247" i="1"/>
  <c r="AD252" i="1"/>
  <c r="AD292" i="1"/>
  <c r="AF292" i="1" s="1"/>
  <c r="AD296" i="1"/>
  <c r="AD302" i="1"/>
  <c r="AF302" i="1" s="1"/>
  <c r="AD312" i="1"/>
  <c r="AF312" i="1" s="1"/>
  <c r="AE312" i="1" s="1"/>
  <c r="AD27" i="1"/>
  <c r="AF27" i="1" s="1"/>
  <c r="AE27" i="1" s="1"/>
  <c r="AD28" i="1"/>
  <c r="AF28" i="1" s="1"/>
  <c r="AE28" i="1" s="1"/>
  <c r="AF243" i="1"/>
  <c r="AE243" i="1" s="1"/>
  <c r="AE242" i="1"/>
  <c r="AD23" i="1"/>
  <c r="AD30" i="1"/>
  <c r="AD148" i="1"/>
  <c r="AD154" i="1"/>
  <c r="AD161" i="1"/>
  <c r="AD183" i="1"/>
  <c r="AF183" i="1" s="1"/>
  <c r="AE183" i="1" s="1"/>
  <c r="AD194" i="1"/>
  <c r="AF194" i="1" s="1"/>
  <c r="AD205" i="1"/>
  <c r="AD246" i="1"/>
  <c r="AD266" i="1"/>
  <c r="AD282" i="1"/>
  <c r="AD305" i="1"/>
  <c r="AH302" i="1" s="1"/>
  <c r="AG302" i="1" s="1"/>
  <c r="AD311" i="1"/>
  <c r="AF311" i="1" s="1"/>
  <c r="AE311" i="1" s="1"/>
  <c r="AD21" i="1"/>
  <c r="AD174" i="1"/>
  <c r="AD82" i="1"/>
  <c r="AF82" i="1" s="1"/>
  <c r="AE82" i="1" s="1"/>
  <c r="AD109" i="1"/>
  <c r="AD192" i="1"/>
  <c r="AD200" i="1"/>
  <c r="AD212" i="1"/>
  <c r="AD262" i="1"/>
  <c r="AD268" i="1"/>
  <c r="AD299" i="1"/>
  <c r="AD33" i="1"/>
  <c r="AD18" i="1"/>
  <c r="AD31" i="1"/>
  <c r="AF31" i="1" s="1"/>
  <c r="AD40" i="1"/>
  <c r="AF40" i="1" s="1"/>
  <c r="AE40" i="1" s="1"/>
  <c r="AD84" i="1"/>
  <c r="AD87" i="1"/>
  <c r="AD93" i="1"/>
  <c r="AD104" i="1"/>
  <c r="AD167" i="1"/>
  <c r="AF167" i="1" s="1"/>
  <c r="AD193" i="1"/>
  <c r="AD208" i="1"/>
  <c r="AF208" i="1" s="1"/>
  <c r="AD225" i="1"/>
  <c r="AF225" i="1" s="1"/>
  <c r="AD228" i="1"/>
  <c r="AD248" i="1"/>
  <c r="AD253" i="1"/>
  <c r="AD255" i="1"/>
  <c r="AF255" i="1" s="1"/>
  <c r="AD306" i="1"/>
  <c r="AF306" i="1" s="1"/>
  <c r="AD16" i="1"/>
  <c r="AF16" i="1" s="1"/>
  <c r="AE16" i="1" s="1"/>
  <c r="AD29" i="1"/>
  <c r="AF29" i="1" s="1"/>
  <c r="AD173" i="1"/>
  <c r="AF173" i="1" s="1"/>
  <c r="AD178" i="1"/>
  <c r="AD90" i="1"/>
  <c r="AD162" i="1"/>
  <c r="AD182" i="1"/>
  <c r="AD184" i="1"/>
  <c r="AF184" i="1" s="1"/>
  <c r="AD190" i="1"/>
  <c r="AD203" i="1"/>
  <c r="AD211" i="1"/>
  <c r="AF211" i="1" s="1"/>
  <c r="AD217" i="1"/>
  <c r="AD220" i="1"/>
  <c r="AF220" i="1" s="1"/>
  <c r="AE220" i="1" s="1"/>
  <c r="AD179" i="1"/>
  <c r="AD83" i="1"/>
  <c r="AF83" i="1" s="1"/>
  <c r="AD91" i="1"/>
  <c r="AD151" i="1"/>
  <c r="AD166" i="1"/>
  <c r="AD168" i="1"/>
  <c r="AD240" i="1"/>
  <c r="AF240" i="1" s="1"/>
  <c r="AE240" i="1" s="1"/>
  <c r="AD251" i="1"/>
  <c r="AD265" i="1"/>
  <c r="AD309" i="1"/>
  <c r="AF309" i="1" s="1"/>
  <c r="AE309" i="1" s="1"/>
  <c r="AF60" i="1"/>
  <c r="AE60" i="1" s="1"/>
  <c r="AE59" i="1"/>
  <c r="AD20" i="1"/>
  <c r="AE52" i="1"/>
  <c r="AF53" i="1"/>
  <c r="AE53" i="1" s="1"/>
  <c r="AE56" i="1"/>
  <c r="AF57" i="1"/>
  <c r="AE63" i="1"/>
  <c r="AF64" i="1"/>
  <c r="AE64" i="1" s="1"/>
  <c r="AD153" i="1"/>
  <c r="AD149" i="1"/>
  <c r="AD147" i="1"/>
  <c r="AF147" i="1" s="1"/>
  <c r="AD313" i="1"/>
  <c r="AF296" i="1" l="1"/>
  <c r="AF30" i="1"/>
  <c r="AE30" i="1" s="1"/>
  <c r="AF202" i="1"/>
  <c r="AF203" i="1" s="1"/>
  <c r="AF89" i="1"/>
  <c r="AE89" i="1" s="1"/>
  <c r="AE88" i="1"/>
  <c r="AF262" i="1"/>
  <c r="AF263" i="1" s="1"/>
  <c r="AF265" i="1" s="1"/>
  <c r="AF266" i="1" s="1"/>
  <c r="AF268" i="1" s="1"/>
  <c r="AF103" i="1"/>
  <c r="AE103" i="1" s="1"/>
  <c r="AF86" i="1"/>
  <c r="AF87" i="1" s="1"/>
  <c r="AE87" i="1" s="1"/>
  <c r="AF291" i="1"/>
  <c r="AE291" i="1" s="1"/>
  <c r="AF172" i="1"/>
  <c r="AE172" i="1" s="1"/>
  <c r="AE171" i="1"/>
  <c r="AF37" i="1"/>
  <c r="AE36" i="1"/>
  <c r="AF303" i="1"/>
  <c r="AF304" i="1" s="1"/>
  <c r="AE304" i="1" s="1"/>
  <c r="AF212" i="1"/>
  <c r="AE212" i="1" s="1"/>
  <c r="AF282" i="1"/>
  <c r="AE282" i="1" s="1"/>
  <c r="AF18" i="1"/>
  <c r="AF19" i="1" s="1"/>
  <c r="AE17" i="1"/>
  <c r="AF251" i="1"/>
  <c r="AF252" i="1" s="1"/>
  <c r="AF253" i="1" s="1"/>
  <c r="AF189" i="1"/>
  <c r="AF207" i="1"/>
  <c r="AE207" i="1" s="1"/>
  <c r="AE298" i="1"/>
  <c r="AF299" i="1"/>
  <c r="AE299" i="1" s="1"/>
  <c r="AE95" i="1"/>
  <c r="AF260" i="1"/>
  <c r="AE260" i="1" s="1"/>
  <c r="AE259" i="1"/>
  <c r="AE302" i="1"/>
  <c r="AE85" i="1"/>
  <c r="AF23" i="1"/>
  <c r="AE23" i="1" s="1"/>
  <c r="AE31" i="1"/>
  <c r="AF32" i="1"/>
  <c r="AE32" i="1" s="1"/>
  <c r="AE292" i="1"/>
  <c r="AF293" i="1"/>
  <c r="AE293" i="1" s="1"/>
  <c r="AF307" i="1"/>
  <c r="AE307" i="1" s="1"/>
  <c r="AE306" i="1"/>
  <c r="AE173" i="1"/>
  <c r="AF174" i="1"/>
  <c r="AF221" i="1"/>
  <c r="AE221" i="1" s="1"/>
  <c r="AF195" i="1"/>
  <c r="AE194" i="1"/>
  <c r="AE158" i="1"/>
  <c r="AF159" i="1"/>
  <c r="AE211" i="1"/>
  <c r="AE29" i="1"/>
  <c r="AF245" i="1"/>
  <c r="AE244" i="1"/>
  <c r="AF313" i="1"/>
  <c r="AE313" i="1" s="1"/>
  <c r="AE167" i="1"/>
  <c r="AF168" i="1"/>
  <c r="AF169" i="1" s="1"/>
  <c r="AE169" i="1" s="1"/>
  <c r="AF182" i="1"/>
  <c r="AE182" i="1" s="1"/>
  <c r="AE181" i="1"/>
  <c r="AF226" i="1"/>
  <c r="AE225" i="1"/>
  <c r="AF209" i="1"/>
  <c r="AE208" i="1"/>
  <c r="AE287" i="1"/>
  <c r="AF288" i="1"/>
  <c r="AE288" i="1" s="1"/>
  <c r="AE184" i="1"/>
  <c r="AF185" i="1"/>
  <c r="AE185" i="1" s="1"/>
  <c r="AF84" i="1"/>
  <c r="AE84" i="1" s="1"/>
  <c r="AE83" i="1"/>
  <c r="AE235" i="1"/>
  <c r="AF236" i="1"/>
  <c r="AE150" i="1"/>
  <c r="AF151" i="1"/>
  <c r="AF152" i="1" s="1"/>
  <c r="AE152" i="1" s="1"/>
  <c r="AF256" i="1"/>
  <c r="AE256" i="1" s="1"/>
  <c r="AE255" i="1"/>
  <c r="AF187" i="1"/>
  <c r="AE187" i="1" s="1"/>
  <c r="AE186" i="1"/>
  <c r="AE147" i="1"/>
  <c r="AF148" i="1"/>
  <c r="AF58" i="1"/>
  <c r="AE58" i="1" s="1"/>
  <c r="AE57" i="1"/>
  <c r="AF90" i="1" l="1"/>
  <c r="AE86" i="1"/>
  <c r="AE202" i="1"/>
  <c r="AE18" i="1"/>
  <c r="AF284" i="1"/>
  <c r="AE284" i="1" s="1"/>
  <c r="AF213" i="1"/>
  <c r="AE213" i="1" s="1"/>
  <c r="AE303" i="1"/>
  <c r="AF104" i="1"/>
  <c r="AF107" i="1" s="1"/>
  <c r="AF24" i="1"/>
  <c r="AE24" i="1" s="1"/>
  <c r="AF33" i="1"/>
  <c r="AF34" i="1" s="1"/>
  <c r="AE37" i="1"/>
  <c r="AF38" i="1"/>
  <c r="AE38" i="1" s="1"/>
  <c r="AE189" i="1"/>
  <c r="AF190" i="1"/>
  <c r="AE245" i="1"/>
  <c r="AF246" i="1"/>
  <c r="AE195" i="1"/>
  <c r="AF196" i="1"/>
  <c r="AE159" i="1"/>
  <c r="AF160" i="1"/>
  <c r="AF308" i="1"/>
  <c r="AE308" i="1" s="1"/>
  <c r="AF222" i="1"/>
  <c r="AE222" i="1" s="1"/>
  <c r="AE168" i="1"/>
  <c r="AF170" i="1"/>
  <c r="AE170" i="1" s="1"/>
  <c r="AF175" i="1"/>
  <c r="AE174" i="1"/>
  <c r="AE19" i="1"/>
  <c r="AF20" i="1"/>
  <c r="AF149" i="1"/>
  <c r="AE149" i="1" s="1"/>
  <c r="AE148" i="1"/>
  <c r="AF227" i="1"/>
  <c r="AE226" i="1"/>
  <c r="AF153" i="1"/>
  <c r="AE151" i="1"/>
  <c r="AE236" i="1"/>
  <c r="AF237" i="1"/>
  <c r="AE203" i="1"/>
  <c r="AF204" i="1"/>
  <c r="AF210" i="1"/>
  <c r="AE210" i="1" s="1"/>
  <c r="AE209" i="1"/>
  <c r="AE90" i="1"/>
  <c r="AF91" i="1"/>
  <c r="AE33" i="1" l="1"/>
  <c r="AF214" i="1"/>
  <c r="AE214" i="1" s="1"/>
  <c r="AE104" i="1"/>
  <c r="AF25" i="1"/>
  <c r="AF26" i="1" s="1"/>
  <c r="AE26" i="1" s="1"/>
  <c r="AF223" i="1"/>
  <c r="AF224" i="1" s="1"/>
  <c r="AE224" i="1" s="1"/>
  <c r="AF191" i="1"/>
  <c r="AE190" i="1"/>
  <c r="AE175" i="1"/>
  <c r="AF176" i="1"/>
  <c r="AF247" i="1"/>
  <c r="AE246" i="1"/>
  <c r="AF161" i="1"/>
  <c r="AE160" i="1"/>
  <c r="AE196" i="1"/>
  <c r="AF197" i="1"/>
  <c r="AE237" i="1"/>
  <c r="AF238" i="1"/>
  <c r="AE20" i="1"/>
  <c r="AF21" i="1"/>
  <c r="AE21" i="1" s="1"/>
  <c r="AF154" i="1"/>
  <c r="AE153" i="1"/>
  <c r="AF215" i="1"/>
  <c r="AE34" i="1"/>
  <c r="AF35" i="1"/>
  <c r="AE35" i="1" s="1"/>
  <c r="AE204" i="1"/>
  <c r="AF205" i="1"/>
  <c r="AE205" i="1" s="1"/>
  <c r="AF108" i="1"/>
  <c r="AE107" i="1"/>
  <c r="AF92" i="1"/>
  <c r="AE91" i="1"/>
  <c r="AF228" i="1"/>
  <c r="AE227" i="1"/>
  <c r="AE25" i="1" l="1"/>
  <c r="AE154" i="1"/>
  <c r="AE223" i="1"/>
  <c r="AE191" i="1"/>
  <c r="AF192" i="1"/>
  <c r="AE197" i="1"/>
  <c r="AF198" i="1"/>
  <c r="AE161" i="1"/>
  <c r="AF162" i="1"/>
  <c r="AF177" i="1"/>
  <c r="AE176" i="1"/>
  <c r="AE247" i="1"/>
  <c r="AF248" i="1"/>
  <c r="AE108" i="1"/>
  <c r="AF109" i="1"/>
  <c r="AE109" i="1" s="1"/>
  <c r="AE228" i="1"/>
  <c r="AF229" i="1"/>
  <c r="AE92" i="1"/>
  <c r="AF93" i="1"/>
  <c r="AE215" i="1"/>
  <c r="AF216" i="1"/>
  <c r="AF239" i="1"/>
  <c r="AE239" i="1" s="1"/>
  <c r="AE238" i="1"/>
  <c r="AF156" i="1" l="1"/>
  <c r="AE155" i="1"/>
  <c r="AE192" i="1"/>
  <c r="AF193" i="1"/>
  <c r="AE193" i="1" s="1"/>
  <c r="AE177" i="1"/>
  <c r="AF178" i="1"/>
  <c r="AF199" i="1"/>
  <c r="AE198" i="1"/>
  <c r="AE248" i="1"/>
  <c r="AF249" i="1"/>
  <c r="AE249" i="1" s="1"/>
  <c r="AF163" i="1"/>
  <c r="AE162" i="1"/>
  <c r="AF230" i="1"/>
  <c r="AE229" i="1"/>
  <c r="AE216" i="1"/>
  <c r="AF217" i="1"/>
  <c r="AE93" i="1"/>
  <c r="AF94" i="1"/>
  <c r="AE94" i="1" s="1"/>
  <c r="AE156" i="1" l="1"/>
  <c r="AF157" i="1"/>
  <c r="AE157" i="1" s="1"/>
  <c r="AE163" i="1"/>
  <c r="AF164" i="1"/>
  <c r="AE199" i="1"/>
  <c r="AF200" i="1"/>
  <c r="AE200" i="1" s="1"/>
  <c r="AF179" i="1"/>
  <c r="AE179" i="1" s="1"/>
  <c r="AE178" i="1"/>
  <c r="AE217" i="1"/>
  <c r="AF218" i="1"/>
  <c r="AE230" i="1"/>
  <c r="AF231" i="1"/>
  <c r="AF165" i="1" l="1"/>
  <c r="AE164" i="1"/>
  <c r="AE218" i="1"/>
  <c r="AF219" i="1"/>
  <c r="AE219" i="1" s="1"/>
  <c r="AE231" i="1"/>
  <c r="AF232" i="1"/>
  <c r="AE165" i="1" l="1"/>
  <c r="AF166" i="1"/>
  <c r="AE166" i="1" s="1"/>
  <c r="AE232" i="1"/>
  <c r="AF233" i="1"/>
  <c r="AE233" i="1" l="1"/>
  <c r="AF234" i="1"/>
  <c r="AE2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Microsoft Office User</author>
    <author>Zulma Esther Chicuasuque Calderon</author>
    <author>mavar</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V50" authorId="0" shapeId="0" xr:uid="{00000000-0006-0000-0000-000012000000}">
      <text>
        <r>
          <rPr>
            <b/>
            <sz val="9"/>
            <color indexed="81"/>
            <rFont val="Tahoma"/>
            <family val="2"/>
          </rPr>
          <t>El control es preventivo, dectectivo o correctivo</t>
        </r>
      </text>
    </comment>
    <comment ref="G127" authorId="4" shapeId="0" xr:uid="{C0E7B029-178F-4D99-8B51-68E90C94A61D}">
      <text>
        <r>
          <rPr>
            <b/>
            <sz val="10"/>
            <color indexed="8"/>
            <rFont val="Tahoma"/>
            <family val="2"/>
          </rPr>
          <t>Microsoft Office User:</t>
        </r>
        <r>
          <rPr>
            <sz val="10"/>
            <color indexed="8"/>
            <rFont val="Tahoma"/>
            <family val="2"/>
          </rPr>
          <t xml:space="preserve">
</t>
        </r>
        <r>
          <rPr>
            <sz val="10"/>
            <color indexed="8"/>
            <rFont val="Tahoma"/>
            <family val="2"/>
          </rPr>
          <t>Sugiero eliminar esta causa porque está contenida en la anterior (seguimiento inadecuado...).</t>
        </r>
      </text>
    </comment>
    <comment ref="R127" authorId="5" shapeId="0" xr:uid="{2D0F1ACB-927E-41EE-A0EC-E5731007409C}">
      <text>
        <r>
          <rPr>
            <b/>
            <sz val="9"/>
            <color indexed="81"/>
            <rFont val="Tahoma"/>
            <family val="2"/>
          </rPr>
          <t>Este control se debe trabajar con la Oficina de Sistemas</t>
        </r>
        <r>
          <rPr>
            <sz val="9"/>
            <color indexed="81"/>
            <rFont val="Tahoma"/>
            <family val="2"/>
          </rPr>
          <t xml:space="preserve">
</t>
        </r>
      </text>
    </comment>
    <comment ref="G132" authorId="4" shapeId="0" xr:uid="{0838EC8D-2F29-43F3-83F1-880A1F2E8EF8}">
      <text>
        <r>
          <rPr>
            <b/>
            <sz val="10"/>
            <color indexed="8"/>
            <rFont val="Tahoma"/>
            <family val="2"/>
          </rPr>
          <t>Microsoft Office User:</t>
        </r>
        <r>
          <rPr>
            <sz val="10"/>
            <color indexed="8"/>
            <rFont val="Tahoma"/>
            <family val="2"/>
          </rPr>
          <t xml:space="preserve">
</t>
        </r>
        <r>
          <rPr>
            <sz val="10"/>
            <color indexed="8"/>
            <rFont val="Tahoma"/>
            <family val="2"/>
          </rPr>
          <t>Sugiero eliminar esta causa pues es ambigua y subjetiva. Además el riesgo per se ya sugiere que lo adecuado es trabajar por procesos, así que la causa estaría repitiendo lo que dice el riesgo.</t>
        </r>
      </text>
    </comment>
    <comment ref="R235" authorId="6" shapeId="0" xr:uid="{421D1828-6658-400D-B2F6-26890639DDBF}">
      <text>
        <r>
          <rPr>
            <b/>
            <sz val="9"/>
            <color indexed="81"/>
            <rFont val="Tahoma"/>
            <family val="2"/>
          </rPr>
          <t>mavar:</t>
        </r>
        <r>
          <rPr>
            <sz val="9"/>
            <color indexed="81"/>
            <rFont val="Tahoma"/>
            <family val="2"/>
          </rPr>
          <t xml:space="preserve">
NOTA: Este trámite ya no es manual por lo tanto, el funcionamiento del módulo está en cabeza de la OSI</t>
        </r>
      </text>
    </comment>
  </commentList>
</comments>
</file>

<file path=xl/sharedStrings.xml><?xml version="1.0" encoding="utf-8"?>
<sst xmlns="http://schemas.openxmlformats.org/spreadsheetml/2006/main" count="5508" uniqueCount="2042">
  <si>
    <t>MATRIZ DE RIESGOS</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</si>
  <si>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</si>
  <si>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</si>
  <si>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</si>
  <si>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</si>
  <si>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</si>
  <si>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</si>
  <si>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</si>
  <si>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</si>
  <si>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</si>
  <si>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</si>
  <si>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</si>
  <si>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</si>
  <si>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</si>
  <si>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</si>
  <si>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</si>
  <si>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</si>
  <si>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</si>
  <si>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</si>
  <si>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</si>
  <si>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</si>
  <si>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</si>
  <si>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</si>
  <si>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</si>
  <si>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</si>
  <si>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</si>
  <si>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</si>
  <si>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</si>
  <si>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</si>
  <si>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</si>
  <si>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</si>
  <si>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</si>
  <si>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</si>
  <si>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</si>
  <si>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</si>
  <si>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</si>
  <si>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</si>
  <si>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</si>
  <si>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</si>
  <si>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</si>
  <si>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</si>
  <si>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</si>
  <si>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</si>
  <si>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</si>
  <si>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</si>
  <si>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</si>
  <si>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</si>
  <si>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</si>
  <si>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</si>
  <si>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</si>
  <si>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</si>
  <si>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</si>
  <si>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</si>
  <si>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</si>
  <si>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</si>
  <si>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</si>
  <si>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</si>
  <si>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</si>
  <si>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</si>
  <si>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</si>
  <si>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</si>
  <si>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</si>
  <si>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</si>
  <si>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</si>
  <si>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</si>
  <si>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OALI</t>
  </si>
  <si>
    <t>Jefe Oficina OALI</t>
  </si>
  <si>
    <t>Interno</t>
  </si>
  <si>
    <t>Indebida atención de los términos legales en los derechos de petición</t>
  </si>
  <si>
    <t>AP-R1</t>
  </si>
  <si>
    <t>Posibilidad de afectación reputacional, por quejas de usuarios, debido a incumplimiento en la respuesta de los conceptos sobre asuntos legales internacionales en los términos de ley</t>
  </si>
  <si>
    <t>Ejecución y Administración de Procesos (Gestión)</t>
  </si>
  <si>
    <t>Aplicación de sanción disciplinaria
Quejas de usuarios</t>
  </si>
  <si>
    <t>MEDIA</t>
  </si>
  <si>
    <t>MENOR</t>
  </si>
  <si>
    <t xml:space="preserve"> Imagen institucional afectada localmente por retrasos en la prestación del servicio a los usuarios o ciudadanos.</t>
  </si>
  <si>
    <t>MODERADO</t>
  </si>
  <si>
    <t>Efectuar la revisión de los términos para la presentación del escrito de respuesta a través del sistema de gestión documental</t>
  </si>
  <si>
    <t>Adecuado</t>
  </si>
  <si>
    <t>Continua</t>
  </si>
  <si>
    <t>Prevenir</t>
  </si>
  <si>
    <t>Automático</t>
  </si>
  <si>
    <t>Documentado</t>
  </si>
  <si>
    <t>AP-PR-009 Atención y Respuesta a Derechos de Petición de Conceptos Sobre Asuntos Legales Internacionales</t>
  </si>
  <si>
    <t>Con Registro</t>
  </si>
  <si>
    <t>Oficio, memorando electrónico</t>
  </si>
  <si>
    <t>ACEPTAR EL RIESGO</t>
  </si>
  <si>
    <t>DRC - DIES - DIE</t>
  </si>
  <si>
    <t>Directores DRC-DIES-DIE</t>
  </si>
  <si>
    <t xml:space="preserve">Acciones u omisiones del equipo administrador. </t>
  </si>
  <si>
    <t xml:space="preserve">AP-R2 </t>
  </si>
  <si>
    <t>Posibilidad de afectación reputacional y  económica de las partes interesadas, debido a incumplimiento de los compromisos adquiridos en el marco de las relaciones comerciales.</t>
  </si>
  <si>
    <t>No lograr avanzar en los asuntos de interés bilateral.
Disminución en el aprovechamiento de los mercados asociados a los tratados (hallazgo de contraloria)
Quejas de partes interesadas.
Demandas para el Mincit.</t>
  </si>
  <si>
    <t>Reclamaciones o quejas de los usuarios que podrían implicar una denuncia ante los entes reguladores o una demanda de largo alcance para la entidad.
Reproceso de actividades y aumento de carga operativa.
Pago de indemnizaciones a terceros por acciones legales que pueden afectar el presupuesto total de la entidad en un valor ≥0,5%.</t>
  </si>
  <si>
    <t>Verificar y hacer seguimiento a las alternativas para solucionar las restricciones o facilitar el aprovechamiento de las oportunidades comerciales en las relaciones bilaterales.</t>
  </si>
  <si>
    <t xml:space="preserve">Directores </t>
  </si>
  <si>
    <t>Manual</t>
  </si>
  <si>
    <t>AP-PR-003 Administración de Relaciones Bilaterales.</t>
  </si>
  <si>
    <t>Correos, oficios, Software SAC</t>
  </si>
  <si>
    <t>Verificar y hacer seguimiento al cumplimiento de las obligaciones o compromisos adquiridos en el Acuerdo Comercial.</t>
  </si>
  <si>
    <t>AP-PR-002  Implementación y Administración de Acuerdos Comerciales.</t>
  </si>
  <si>
    <t>Sistema de Seguimiento de los Acuerdos Comerciales - SAC o Herramienta de identificación y seguimiento de barreras comerciales en los Acuerdos o Correo Electrónico o Ayuda de Memoria o Registro de Asistencia u Oficio</t>
  </si>
  <si>
    <t>Realizar Seguimiento a los compromisos adquiridos (hallazgo de contraloria)</t>
  </si>
  <si>
    <t>AP-PR-004 Administración con Organismos Multilaterales</t>
  </si>
  <si>
    <t>Interna y Externa</t>
  </si>
  <si>
    <t>Falta de consenso de las entidades técnicamente competentes para la preparación de acciones o normas de implementación.</t>
  </si>
  <si>
    <t>Convocar a las partes interesadas y/o equipo interinstitucional a las reuniones para facilitar su participación en las discusiones.</t>
  </si>
  <si>
    <t xml:space="preserve"> AP-PR-002  Implementación y Administración de Acuerdos Comerciales.
AP-PR-003 Administración de Relaciones Bilaterales.
AP-PR-004 Administración con Organismos Multilaterales</t>
  </si>
  <si>
    <t>Inadecuada definición de la posición de Colombia frente a los intereses presentados por el sector público y/o privado.</t>
  </si>
  <si>
    <t xml:space="preserve"> Revisar el Documento Técnico.</t>
  </si>
  <si>
    <t>AP-PR-002  Implementación y Administración de Acuerdos Comerciales.
AP-PR-003 Administración de Relaciones Bilaterales.
AP-PR-004 Administración con Organismos Multilaterales</t>
  </si>
  <si>
    <t>Equipo Negociador - DIES</t>
  </si>
  <si>
    <t>Negociador Internacional - Director de Inversión Extranjera y Servicios</t>
  </si>
  <si>
    <t xml:space="preserve">Falta de presupuesto para desarrollar las activiades relacionadas con la misionalidad de la dirección o del grupo de trabajo, para comisiones, capacitaciones, contrataciones y realización de foros y rondas de negociación </t>
  </si>
  <si>
    <t>AP-R3</t>
  </si>
  <si>
    <t>Posibilidad de afetación reputacional por no realizar las actividades propias de un proceso de negociación comercial, APPRI y aprobación de proyectos de Megainversión</t>
  </si>
  <si>
    <t>No cumplir con los objetivos insititucionales en relación al sector comercio 
Posible suspensión definitiva de la negociación</t>
  </si>
  <si>
    <t>MUY BAJA</t>
  </si>
  <si>
    <t>Incumplimiento en las metas y objetivos institucionales afectando el cumplimiento en las metas de gobierno.</t>
  </si>
  <si>
    <t>Proyectar la resolución calificando la empresa, para revisión y visto bueno del Director de Inversión Extranjera y Servicios</t>
  </si>
  <si>
    <t>Servidor Público</t>
  </si>
  <si>
    <t>AP-PR-010 Calificación de Empresas</t>
  </si>
  <si>
    <t xml:space="preserve">Resolución </t>
  </si>
  <si>
    <t>Director de Inversión Extranjera y Servicios</t>
  </si>
  <si>
    <t>Realizar el análisis de costo total una vez finalizada cada ronda, con el propósito de elaborar el presupuesto anual de las negociaciones que se desarrollarán en el año asociado a la PES</t>
  </si>
  <si>
    <t>Negociador Internacional, Director de Inversión Extranjera y Servicios</t>
  </si>
  <si>
    <t>AP-PR-006  ACUERDOS DE PROMOCIÓN Y PROTECCIÓN RECIPROCA DE INVERSIÓN APPRI._v12 (Act. 7)</t>
  </si>
  <si>
    <t>Matriz de análisis de costos por ronda. Matriz de presupuesto anual</t>
  </si>
  <si>
    <t>Realizar el análisis de costo total una vez finalizada cada ronda, con el propósito de elaborar el presupuesto anual de las negociaciones que se desarrollarán en el año asociado a la PES.</t>
  </si>
  <si>
    <t>AP-PR-001 Negociaciones Comerciales (Act. 4)</t>
  </si>
  <si>
    <t>Matriz de análisis de costos por ronda, Matriz de presupuesto anual</t>
  </si>
  <si>
    <t>Verificar el cumplimiento de los requisitos formales para poder acceder al trámite.</t>
  </si>
  <si>
    <t>Responsable asignado</t>
  </si>
  <si>
    <t xml:space="preserve"> AP-PR-011  CALIFICACIÓN MEGA-INVERSIÓN_v0</t>
  </si>
  <si>
    <t>Lista de Chequeo</t>
  </si>
  <si>
    <t>Verificar concepto de la entidad competente</t>
  </si>
  <si>
    <t xml:space="preserve"> AP-PR-011  CALIFICACIÓN MEGA-INVERSIÓN_v1</t>
  </si>
  <si>
    <t>Oficio</t>
  </si>
  <si>
    <t>DIES</t>
  </si>
  <si>
    <t>El Proyecto de acto Administrativo presenta errores o inconsistencias</t>
  </si>
  <si>
    <t>AP-R4</t>
  </si>
  <si>
    <t>Probabilidad de afectación reputacional por quejas de usuarios debido a la no aprobación del Proyecto de Resolución por parte del MinCIT</t>
  </si>
  <si>
    <t xml:space="preserve">Quejas 
Acciones disciplinarias
Que no se cumpla con el propósito de promover y fomentar las inversiones en la Subregión.
</t>
  </si>
  <si>
    <r>
      <rPr>
        <sz val="10"/>
        <rFont val="Arial"/>
        <family val="2"/>
      </rPr>
      <t>Genera altas consecuencias sobre la entidad.</t>
    </r>
    <r>
      <rPr>
        <sz val="10"/>
        <color rgb="FFFF0000"/>
        <rFont val="Arial"/>
        <family val="2"/>
      </rPr>
      <t xml:space="preserve">
</t>
    </r>
  </si>
  <si>
    <t>Devolver el Proyecto de Resolución, Indicando las observaciones y correcciones de fondo y de forma a que tenga lugar y así mismo, ajustarla para su entrega de manera consistente</t>
  </si>
  <si>
    <t>Resolución Aprobada</t>
  </si>
  <si>
    <t>BAJO</t>
  </si>
  <si>
    <t xml:space="preserve">DIES </t>
  </si>
  <si>
    <t>Que la verificación y seguimiento de una posible materialización de los obstáculos y controversias no sea la más adecuada.</t>
  </si>
  <si>
    <t>AP-R5</t>
  </si>
  <si>
    <t>Probabilidad de afectación reputacional por quejas de usuarios debido a la materialización de los obstáculos y controversias identificados</t>
  </si>
  <si>
    <t>Quejas de los usuarios 
Imposibilita el mejoramiento y el desarrollo de la Inversión Extranjera</t>
  </si>
  <si>
    <t>BAJA</t>
  </si>
  <si>
    <t>Imagen institucional afectada localmente por retrasos en la prestación del servicio a los usuarios o ciudadanos.</t>
  </si>
  <si>
    <t>Presentar los posibles obstáculos y controversias de manera estructurada ante el Comité Técnico SIFAI, con el propósito de eliminarlos y así mejorar el clima de inversión</t>
  </si>
  <si>
    <t>AP-PR-007 Programa de Seguimiento a los Obstáculos y Controversias que Limitan la Inversión Extranjera</t>
  </si>
  <si>
    <t>Oficio o correo electrónico</t>
  </si>
  <si>
    <t>Subdirección de Practicas Comerciales</t>
  </si>
  <si>
    <t>Subdirector de Prácticas Comerciales</t>
  </si>
  <si>
    <t>Fallas en el diagnóstico y planificación de la estrategia de apoyo técnico a Exportadores colombianos investigaos sobre medidas de defensa comercial en terceros países</t>
  </si>
  <si>
    <t>AP-R6</t>
  </si>
  <si>
    <t>Posibilidad de afeactación reputacional, por quejas de las partes interesadas, debido a la incorrecta atencion de las controversias comerciales internacionales</t>
  </si>
  <si>
    <t xml:space="preserve">Afectación reputacional 
Quejas de usuarios </t>
  </si>
  <si>
    <t>Verificar los plazos establecidos en la legislación del país que investiga a Colombia para cada etapa de la investigación</t>
  </si>
  <si>
    <t>Profesional Universitario</t>
  </si>
  <si>
    <t>AP-PR-005 ORIENTACIÓN A EXPORTADORES INVESTIGADOS EN EL EXTERIOR._v9</t>
  </si>
  <si>
    <t>Notificación</t>
  </si>
  <si>
    <t>Remitir documento técnico de apoyo a la oficina de asuntos legales para su revisión y visto bueno</t>
  </si>
  <si>
    <t>Subdirector(a) Prácticas Comerciales</t>
  </si>
  <si>
    <t>Memorando electrónico, Correo electrónico</t>
  </si>
  <si>
    <t>Gestión de recursos fisicos</t>
  </si>
  <si>
    <t>Grupo Administrativa</t>
  </si>
  <si>
    <t>Coordinador grupo Administrativa</t>
  </si>
  <si>
    <t>Fallas de mantenimiento de los bienes muebles  del Mincit</t>
  </si>
  <si>
    <t>GR-R1</t>
  </si>
  <si>
    <t>Posibilidad de afectación económica por deterioro o pérdida del bien mueble propiedad del Ministerio.</t>
  </si>
  <si>
    <t xml:space="preserve">Pérdidas financieras, Investigaciones disiplinarias </t>
  </si>
  <si>
    <t>Pérdida de cobertura en la prestación de los servicios de la entidad ≥1%</t>
  </si>
  <si>
    <t>Realizar inspección de verificación</t>
  </si>
  <si>
    <t xml:space="preserve">Profesional especializado </t>
  </si>
  <si>
    <t>GR-PR-003 Administracion de servicios generales (Act. 5)</t>
  </si>
  <si>
    <t>Informe de supervisión o visita</t>
  </si>
  <si>
    <t>Supervisar periódicamente los trabajos de mantenimiento preventivo y/o correctivo a cada uno de los talleres contratados. (V)</t>
  </si>
  <si>
    <t>Responsable asignado.</t>
  </si>
  <si>
    <t>Detectar</t>
  </si>
  <si>
    <t>GR-PR-014  Administración del parque automotor (Act. 4)</t>
  </si>
  <si>
    <t>Informe de diagnóstico, factura y registro fotográfico Correo electrónico al Jefe de la Administrativa Informe</t>
  </si>
  <si>
    <t>Uso inadecuado de los bienes muebles</t>
  </si>
  <si>
    <t>Entregar bienes devolutivos o elementos de consumo a dependencia solicitante</t>
  </si>
  <si>
    <t>Tecnico Administrativo</t>
  </si>
  <si>
    <t>GR-PR-001 Administracion y control de bienes devolutivos y de consulta (Act. 10)</t>
  </si>
  <si>
    <t>Comprobante de traslado de bienes muebles entre cuentadantes. Comprobante de Egreso Devolutivo o Consumo Solicitud de elementos de consumo firmado por el solicitante</t>
  </si>
  <si>
    <t>Hurto de los bienes en el interior de las instalaciones</t>
  </si>
  <si>
    <t>Actualizar el Inventario General y/o Individual de bienes</t>
  </si>
  <si>
    <t>GR-PR-001 Administracion y control de bienes devolutivos y de consulta (Act. 6, 9)</t>
  </si>
  <si>
    <t>SASI*, Comprobante de Ingreso 
Comprobante de Egreso Devolutivo o Consumo</t>
  </si>
  <si>
    <t>Hurto de los bienes en el exterior de las instalaciones.</t>
  </si>
  <si>
    <t>Reportar a la aseguradora la ubicación de los bienes.</t>
  </si>
  <si>
    <t>Coordinador grupo administrativa</t>
  </si>
  <si>
    <t xml:space="preserve">Contrato con aseguradora </t>
  </si>
  <si>
    <t>Memorando electrónico</t>
  </si>
  <si>
    <t>Grupo de Zonas Francas - Grupo Administrativa</t>
  </si>
  <si>
    <t>Coordinador grupo Administrativa - Coordinador de Grupo Zonas Francas</t>
  </si>
  <si>
    <t>Fallas de mantenimiento de los bienes inmuebles del Mincit.</t>
  </si>
  <si>
    <t>GR-R2</t>
  </si>
  <si>
    <t>Posibilidad de afectación económica por deterioro o pérdida del bien inmueble propiedad del Ministerio.</t>
  </si>
  <si>
    <t>Perdidas financieras, Investigaciones disiplinarias</t>
  </si>
  <si>
    <t>Interrupción de las operaciones de la entidad por algunas horas.</t>
  </si>
  <si>
    <t>Cronograma y plan de mantenimiento anual del MinCit</t>
  </si>
  <si>
    <t>Verificación de que el arrendatario realice el mantenimiento del inmueble</t>
  </si>
  <si>
    <t>GR-CP-004 Seguimiento y control de bienes inmuebles zona franca</t>
  </si>
  <si>
    <t>Informe de visita</t>
  </si>
  <si>
    <t>Uso inadecuado de los bienes  inmuebles</t>
  </si>
  <si>
    <t>Realizar inspecciones físicas y documentales durante la ejecución de los contratos, para hacer las evaluaciones y recomendaciones sobre las supervisiones de los mismos.</t>
  </si>
  <si>
    <t>Profesional y/o Tecnico Administrativo</t>
  </si>
  <si>
    <t>GR-PR-002 Seguimiento y control de bienes inmuebles y zonas francas (Generalidades)</t>
  </si>
  <si>
    <t>Invasión de los bienes inmuebles</t>
  </si>
  <si>
    <t>Grupo de Zonas Francas</t>
  </si>
  <si>
    <t>Coordinador de Zonas Francas</t>
  </si>
  <si>
    <t>Inconsistencias en la información reportada a contabilidad.</t>
  </si>
  <si>
    <t>GR-R3</t>
  </si>
  <si>
    <t xml:space="preserve">Posibilidad de afectación reputacional, por hallazgos de entes de control,  debido a inconsitencias en la información suministrada a contabilidad con respecto a bienes muebles. </t>
  </si>
  <si>
    <t xml:space="preserve">Investigaciones disiplinarias, Hallazgos de los entes de control </t>
  </si>
  <si>
    <t>LEVE</t>
  </si>
  <si>
    <t>No se generan sanciones económicas o administrativas.</t>
  </si>
  <si>
    <t>Cerrar cuenta mensual almacén.</t>
  </si>
  <si>
    <t>Coordinador grupo administrativo</t>
  </si>
  <si>
    <t>GR-PR-001 Administracion y control de bienes devolutivos y de consulta (Act. 13)</t>
  </si>
  <si>
    <t>Informes de cierre muebles- formato actas trimestrales de conciliación</t>
  </si>
  <si>
    <t xml:space="preserve">Inconsistencias en la información enviada a contabilidad. </t>
  </si>
  <si>
    <t>GR-R4</t>
  </si>
  <si>
    <t xml:space="preserve">Posibilidad de afectación reputacional, por hallazgos de entes de control, debido a inconsitencias en la información suministrada a contabilidad con respecto a bienes inmuebles. </t>
  </si>
  <si>
    <t>Reproceso de actividades y aumento de carga operativa.
Investigaciones penales, fiscales o disciplinarias.</t>
  </si>
  <si>
    <t>Reportar al Grupo de Contabilidad aquellas situaciones que impacten los estados financieros del Ministerio y efectuar conciliaciones periodicas</t>
  </si>
  <si>
    <t>Cordinador grupo Zonas francas</t>
  </si>
  <si>
    <t>GR-PR-002 Seguimiento y control de bienes inmuebles y zonas francas (Act. 17)</t>
  </si>
  <si>
    <t>Reporte de información y soportes de situaciones que impacten estados financieros. Formulario de Indicios de deterioro de inmuebles generadores y no generadores de efectivo. Conciliaciones desarrolladas.</t>
  </si>
  <si>
    <t>REDUCIR EL RIESGO</t>
  </si>
  <si>
    <t>Aleatoria</t>
  </si>
  <si>
    <t>Pago de indemnizaciones a terceros por acciones legales que pueden afectar el pre-supuesto total de la entidad en un valor ≥1%.
Pago de sanciones económicas por incumplimiento en la normatividad aplicable ante un ente regulador, las cuales afectan en un valor ≥1% del presupuesto general de la entidad.
Quejas de los usuarios relacionadas con la indebida aplicación de la Ley disciplinaria vigente, dentro de las actuaciones disciplinarias.</t>
  </si>
  <si>
    <t>SG-PR-001 Revisión por la Dirección (Act. 4)</t>
  </si>
  <si>
    <t xml:space="preserve">Grupo Administrativa, Grupo de Talento Humano </t>
  </si>
  <si>
    <t>Incorrecta identificación y actualización de la normatividad legal vigente y de otros requisitos aplicables al Subsistema de Gestión Ambiental y Seguridad y Salud en el Trabajo</t>
  </si>
  <si>
    <t>Posibilidad de afectación económica y reputacional por entes de control debido a incumplimiento de los requisitos legales y otros asociados al Subsistema de Gestión Ambiental  y Seguridad y Salud en el Trabajo, EFR</t>
  </si>
  <si>
    <t>Legal (Gestión)</t>
  </si>
  <si>
    <t>Sanciones Legales 
Daño Ambiental
Multas o indemnizaciones
Quejas de las partes interesadas
Cierre del MinCit
Pérdida de la certificación.</t>
  </si>
  <si>
    <t>ALTA</t>
  </si>
  <si>
    <t>Identificar las competencias y responsabilidades normativas del Ministerio de Comercio, Industria y Turismo.</t>
  </si>
  <si>
    <t>Líderes de los Sistemas de Gestión</t>
  </si>
  <si>
    <t>SG-PR-006 Elaboración y Actualización del Normograma (Act. 1)</t>
  </si>
  <si>
    <t>Normograma - Matriz de Requisitos legales - Correos eléctronicos - Listas de asistencia</t>
  </si>
  <si>
    <t>Efectuar seguimiento a las actualizaciones del Normograma</t>
  </si>
  <si>
    <t>SG-PR-006 Elaboración y Actualización del Normograma (Act. 3)</t>
  </si>
  <si>
    <t>Correo electrónico*</t>
  </si>
  <si>
    <t>Evaluar el cumplimiento de los Requisitos legales (V)</t>
  </si>
  <si>
    <t>Lider del Equipo de Asuntos Ambientales, Profesional Asignado</t>
  </si>
  <si>
    <t>SG-PR-018 Identificación y Evaluación de Requisitos Legales Ambientales (Act. 1 - Act. 4)</t>
  </si>
  <si>
    <t>Matriz de identificación, acceso y evaluación de requisitos legales y otros requisitos ambientales.</t>
  </si>
  <si>
    <t>No cumplir con las actividades requeridas de acuerdo con la normatividad legal vigente</t>
  </si>
  <si>
    <t>Identificar los requisitos legales Ambientales</t>
  </si>
  <si>
    <t>Lider de equipo de asuntos ambientales.</t>
  </si>
  <si>
    <t>SG-PR-005 Seguimiento a la Gestión Ambiental en el Mincit (Act. 4, 18)</t>
  </si>
  <si>
    <t>Matriz de Identificación, Acceso y Evaluación de Requisitos Legales y otros Requisitos Ambientales*</t>
  </si>
  <si>
    <t xml:space="preserve">Aplicar la normatividad legal vigente </t>
  </si>
  <si>
    <t>Coordinador(a) Grupo Talento Humano, Responsable asignado.</t>
  </si>
  <si>
    <t>TH-PR-027 Conformación y funcionamiento del Comité Paritario de Seguridad y Salud en el Trabajo - COPASST (Condiciones Generales)
TH-PR-028 Elaboración, control, entrega y seguimiento de elementos de Protección Personal – EPP (Condiciones Generales)
TH-PR-029 Exámenes médicos Ocupacionales (Condiciones Generales)
TH-PR-032 Reporte e investigación de los incidentes, accidentes de trabajo y enfermedades laborales (Condiciones Generales)</t>
  </si>
  <si>
    <t>Circular, Acta, Base de datos sufragantes*, Campaña, Correo electrónico* - Formato de seguimiento de Elementos de Protección Personal - EPP*, Memorando electrónico* - Formato de Reporte de Incidentes y Accidentes de Trabajo - FURAT; Correo electrónico* ; Formato de Investigación de incidentes y Accidentes de Trabajo, Correo electrónico*; Comunicado</t>
  </si>
  <si>
    <t>Falta de ejecución de cronogramas, planes de acción, novedades</t>
  </si>
  <si>
    <t>Realizar seguimiento a medidas de intervención
Realizar seguimiento a los planes de acción</t>
  </si>
  <si>
    <t>Comité Paritario de Seguridad y Salud en el Trabajo - COPASST, Responsable asignado.</t>
  </si>
  <si>
    <t>TH-PR-030 Identificación de peligros y valoración de riesgos (Act. 9)
TH-PR-031 Inspección de seguridad (Act. 5)</t>
  </si>
  <si>
    <t>Informe de Auditoria; Acciones de mejoramiento
Plan de acción; Correo electrónico*; Registro de asistencia; Acta</t>
  </si>
  <si>
    <t>Falta de asignación de recursos para la correcta aplicación de la normatividad al Subsistema de Gestión Ambiental  y Seguridad y Salud en el Trabajo</t>
  </si>
  <si>
    <t>Presentar y realizar revisión (Solicitud de recursos)</t>
  </si>
  <si>
    <t>Líder de subsistema de Gestión, Responsable asignado., Comite Institucional de Gestión y Desempeño</t>
  </si>
  <si>
    <t>Correo electrónico de divulgación, SG-FM-072 Resultados de la Revisión por la Dirección</t>
  </si>
  <si>
    <t>Seleccione Tipo de Causa</t>
  </si>
  <si>
    <t>Incorrecta identificación, aplicación y seguimiento de controles ambientales y de Seguridad y Salud en el Trabajo</t>
  </si>
  <si>
    <t>Probabilidad de afectación reputacional y económica, debido a la  incorrecta definición, aplicación y seguimiento de controles ambientales y de Seguridad y Salud en el Trabajo</t>
  </si>
  <si>
    <t xml:space="preserve"> Sanciones Legales 
Daño Ambiental
Reclamaciones o quejas de las partes interesadas
Daños a la salud de los colaboradores
Daños a la propiedad, instalaciones, maquinaria y equipo</t>
  </si>
  <si>
    <t>Reproceso de actividades y aumento de carga operativa.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</si>
  <si>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Realizar seguimiento a medidas de intervención</t>
  </si>
  <si>
    <t>SG-PR-030 Identificación de Peligros y Valoración de Riesgos (Act. 6)</t>
  </si>
  <si>
    <t>Matriz de identificación de peligros, valoración de riesgos y determinación de controles; Acciones de mejoramiento</t>
  </si>
  <si>
    <t>Fortalecimiento de la Competitividad y Promoción del Turismo.</t>
  </si>
  <si>
    <t>Secretaria Técnica Comité Directivo del Fondo Nacional de Turismo (FONTUR)Dirección de Análisis Sectorial y Promoción</t>
  </si>
  <si>
    <t>Director Análisis Sectorial y Promoción</t>
  </si>
  <si>
    <t>No entregar las certificaciones de los proyectos aprobados dentro del tiempo solicitado, el cual es máximo de tres días después de finalizada la sesión del comité.</t>
  </si>
  <si>
    <t>FP-R1</t>
  </si>
  <si>
    <t>Posibilidad de afectación reputacional, por atrasos en la formalización del proyecto, debido a la generación de las certificaciones de los proyectos aprobados en cada sesión del comité de FONTUR</t>
  </si>
  <si>
    <t>Quejas, pérdida de confianza</t>
  </si>
  <si>
    <t>No hay interrupción de las operaciones de la entidad.
No se generan sanciones económicas o administrativas.
No se afecta la imagen institucional de forma significativa.</t>
  </si>
  <si>
    <t>Elaboración de las Certificaciones de Aprobación de Proyectos (Producto derivado del Comité Directivo)</t>
  </si>
  <si>
    <t>Profesional Especializado</t>
  </si>
  <si>
    <t>FP-PR-018 Secretaria Técnica Comité Directivo del Fondo Nacional de Turismo (FONTUR) (Act.5)</t>
  </si>
  <si>
    <t>Certificación expedida</t>
  </si>
  <si>
    <t>Por error en las certificaciones al transcribir la información o error en la fuente de información de los proyectos que es enviada por FONTUR a la Secretaría Técnica</t>
  </si>
  <si>
    <t>Grupo de promoción</t>
  </si>
  <si>
    <t>Coordinador grupo de promoción</t>
  </si>
  <si>
    <t xml:space="preserve">Entrega de material sin cumplir especificaciones (perfil del usuario, pertinencia y la disponibilidad del material) por parte del personal del Grupo de Promoción. </t>
  </si>
  <si>
    <t>FP-R2</t>
  </si>
  <si>
    <t>Posibilidad de afectación reputacional, por quejas  de usuarios, debido a entrega del material promocional de turismo sin cumplir especificaciones.</t>
  </si>
  <si>
    <t>Pérdida reputacional, quejas.</t>
  </si>
  <si>
    <t xml:space="preserve">Analizar pertinencia de la solicitud. </t>
  </si>
  <si>
    <t>Grupo de Promoción</t>
  </si>
  <si>
    <t>FP-PR-010 Provisión de material documental y promocional (Act. 3)</t>
  </si>
  <si>
    <t>Correos electrónicos, oficios.</t>
  </si>
  <si>
    <t>Técnico Administrativo</t>
  </si>
  <si>
    <t>Se entrega material sin el correspondiente recibido a satisfacción.</t>
  </si>
  <si>
    <t xml:space="preserve">Revisar la atención de solicitudes de material </t>
  </si>
  <si>
    <t>FP-PR-010 Provisión de material documental y promocional (Act.7)</t>
  </si>
  <si>
    <t>Entrega de material promocional y/o documental  - Registro de entrega de material audiovisual del Viceministerio de Turismo - Correos - Oficios</t>
  </si>
  <si>
    <t>Grupo de Planificación y Desarrollo Sostenible del Turismo</t>
  </si>
  <si>
    <t>Coordinador grupo de planificación y desarrollo sostenible del turismo</t>
  </si>
  <si>
    <t>No hacer seguimiento al cumplimiento de las actividades planeadas</t>
  </si>
  <si>
    <t>FP-R3</t>
  </si>
  <si>
    <t>Posibilidad de afectación reputacional por quejas de partes interesadas, debido a la no ejecución de actividades requeridas para la realización de las Asistencias técnicas</t>
  </si>
  <si>
    <t>Incumplimiento de Metas
No realizar completamente el acompañamiento solicitado</t>
  </si>
  <si>
    <t>Realizar el seguimiento y monitoreo a los compromisos y tareas establecidas en el plan de trabajo o ayuda de memoria.</t>
  </si>
  <si>
    <t>FP-PR-033 Asistencia Técnica en Planificación Turística (Act. 4)</t>
  </si>
  <si>
    <t xml:space="preserve">Lista de Chequeo asitencia téncia en planificación turística, ayuda de memoria, Correos electrónicos </t>
  </si>
  <si>
    <t>No se cuente con los recursos necesarios para el desarrollo de las actividades.</t>
  </si>
  <si>
    <t>Designar el funcionario o contratista que brindara la asistencia y coordinar logística para su ejecución.</t>
  </si>
  <si>
    <t>Coordinador del Grupo de Planificación y Desarrollo Sostenible del Turismo</t>
  </si>
  <si>
    <t>FP-PR-033 Asistencia Técnica en Planificación Turística (Act. 2)</t>
  </si>
  <si>
    <t xml:space="preserve">Correo electrónico </t>
  </si>
  <si>
    <t xml:space="preserve">Falta de articulación de los actores involucrados en la estructuración del plan de trabajo </t>
  </si>
  <si>
    <t>FP-R4</t>
  </si>
  <si>
    <t>Posibilidad de afectación reputacional, por quejas de partes interesadas, debido a incumplimiento de los compromisos establecidos en los acuerdos de articulación público-privada.</t>
  </si>
  <si>
    <t>Afectación de las metas institucionales
Imagen institucional afectada</t>
  </si>
  <si>
    <t>Estructurar el plan de trabajo para la implementación del instrumento de articulación.</t>
  </si>
  <si>
    <t>FP-PR-004 Articulación de Acciones Público-Privadas para la Competitividad Turística (Act. 3)</t>
  </si>
  <si>
    <t>Plan de trabajo (Matriz)</t>
  </si>
  <si>
    <t>Falta de monitoreo y seguimiento a la implementación de las actividades.</t>
  </si>
  <si>
    <t>Monitorear y hacer seguimiento a la implementación de las acciones establecidas en el plan de trabajo.</t>
  </si>
  <si>
    <t>FP-PR-004 Articulación de Acciones Público-Privadas para la Competitividad Turística (Act. 6)</t>
  </si>
  <si>
    <t>Evaluar el cumplimiento de las acciones establecidas.</t>
  </si>
  <si>
    <t>FP-PR-004 Articulación de Acciones Público-Privadas para la Competitividad Turística (Act. 7)</t>
  </si>
  <si>
    <t>Plan de trabajo (Matriz), registro de asistencia, ayuda de memoria</t>
  </si>
  <si>
    <t>Grupo de planificación y desarrollo sostenible del turismo</t>
  </si>
  <si>
    <t>Información recibida incompleta y/o errada.</t>
  </si>
  <si>
    <t>FP-R5</t>
  </si>
  <si>
    <t>Posibilidad de afectación reputacional, por quejas de las partes interesadas, debido a la emisión de concepto erróneo sobre la interferencia de los proyectos de desarrollo turístico de la zona con el proyecto que se pretende adelantar.</t>
  </si>
  <si>
    <t>Afectación de la imagen</t>
  </si>
  <si>
    <t>Recibir la solicitud de certificación donde conste que el proyecto que se pretende adelantar no interfiere con los programas de desarrollo turístico de la zona.</t>
  </si>
  <si>
    <t>FP-PR-027 Emisión de conceptos con destino DIMAR, ANI Y CORMAGDALENA</t>
  </si>
  <si>
    <t>Memorando, correo electrónico</t>
  </si>
  <si>
    <t>Error en la digitación de las coordenadas al momento realizar el estudio.</t>
  </si>
  <si>
    <t xml:space="preserve">Revisar la solicitud de constancia y verificar si existe la interferencia o no con los proyectos que desarrolla el ministerio. </t>
  </si>
  <si>
    <t>Asesor del despacho del Viceministerio del turismo</t>
  </si>
  <si>
    <t>FP-PR-027 Emisión de conceptos con destino DIMAR, ANI Y CORMAGDALENA (Act. 4)</t>
  </si>
  <si>
    <t>Memorando</t>
  </si>
  <si>
    <t>Grupo de Calidad, Seguridad y Cooperación Internacional</t>
  </si>
  <si>
    <t>Coordinador del Grupo de Calidad, Seguridad y Cooperación Internacional</t>
  </si>
  <si>
    <t>No conovocar a todo los actores involucrados en la actualización del programa de rutas turísticas seguras</t>
  </si>
  <si>
    <t>FP-R6</t>
  </si>
  <si>
    <t>Posibilidad de afectación reputacional, por quejas  por parte de los usuarios, debido a la información del programa de rutas turísticas seguras publicada en la página web</t>
  </si>
  <si>
    <t>Imagen institucional afectada
Quejas 
Información no confiable</t>
  </si>
  <si>
    <t>Verificar los datos de las personas requeridas de cada una de las entidades, antes de enviar la convocatoria para la mesa de trabajo de aprobación del programa de rutas turísticas seguras.</t>
  </si>
  <si>
    <t xml:space="preserve">Profesional Grupo de Calidad y Seguridad </t>
  </si>
  <si>
    <t>FP-PR-008 Rutas Turísticas Seguras(Act. 2)</t>
  </si>
  <si>
    <t>Bases de datos de verificación, correos electrónicos, Oficio</t>
  </si>
  <si>
    <t>Tener desactualizadas las rutas turisticas publicadas en la pagina web</t>
  </si>
  <si>
    <t>Verificar que la información publicada en el programa de rutas turísticas seguras siga siendo confiable</t>
  </si>
  <si>
    <t>FP-PR-008 Rutas Turísticas Seguras (Act. 6)</t>
  </si>
  <si>
    <t>Publicación pagina web</t>
  </si>
  <si>
    <t>No asistencia de un representante del Ministerio a las reuniones del comité técnico de normalización.</t>
  </si>
  <si>
    <t>FP-R7</t>
  </si>
  <si>
    <t>Posibilidad de afectación reputacional, por quejas de los usuarios, debido a la desarticulación entre los documentos normativos de calidad en turismo y las políticas, planes y programas del sector</t>
  </si>
  <si>
    <t>Imagen institucional afectada 
Quejas de los usuarios</t>
  </si>
  <si>
    <t>Imagen institucional afectada localmente</t>
  </si>
  <si>
    <t>Participar en la elaboración del anteproyecto o proyecto de NTS o GTS.</t>
  </si>
  <si>
    <t>FP-PR-032 Coordinación de la Definición de los Programas de Normalización y Estándares de Calidad</t>
  </si>
  <si>
    <t>Registro de asistencia y acta</t>
  </si>
  <si>
    <t>Falta de conocimiento de la persona que asiste al comité técnico de normalización</t>
  </si>
  <si>
    <t>Verificar que los comentarios y observaciones dados por el Ministerio queden consignados en el acta.</t>
  </si>
  <si>
    <t>MUY ALTA</t>
  </si>
  <si>
    <t>MAYOR</t>
  </si>
  <si>
    <t>ALTO</t>
  </si>
  <si>
    <t>Correos</t>
  </si>
  <si>
    <t>Seleccione</t>
  </si>
  <si>
    <t>Gestión de TIC</t>
  </si>
  <si>
    <t>Oficina de Sistemas de Información - OSI</t>
  </si>
  <si>
    <t xml:space="preserve">Jefe de OSI </t>
  </si>
  <si>
    <t>Falta de seguimiento al plan estratégico.</t>
  </si>
  <si>
    <t>GTI-R1</t>
  </si>
  <si>
    <t xml:space="preserve">Posibilidad afectación reputacional por sanciones de entes de control por tener el Plan estratégico no actualizado o desarticulado con las nuevas políticas o requerimientos  por parte del gobierno nacional </t>
  </si>
  <si>
    <t>Incumplimiento del  objetivo del proceso, perdidas de imagen.
Sanciones</t>
  </si>
  <si>
    <t>Afectación grave de la disponibilidad de la información debido al interés particular de los empleados y terceros.</t>
  </si>
  <si>
    <t>Realizar mesas de seguimiento y evaluación (Generar el Plan Estratégico de Tecnologías de la Información - PETI)</t>
  </si>
  <si>
    <t>Jefe de OSI</t>
  </si>
  <si>
    <t>GTI-PR-001 Arquitectura Empresaria (Act. 8,4)</t>
  </si>
  <si>
    <t>Ayudas de memoria, Informe</t>
  </si>
  <si>
    <t>Inadecuada recopilación de la información</t>
  </si>
  <si>
    <t>GTI-R2</t>
  </si>
  <si>
    <t>Posibilidad de afectación reputacional  y económica para la entidad,  por quejas de grupos de valor, debido la Inadecuada administración de la información.</t>
  </si>
  <si>
    <t>Incumplimiento del  objetivo del proceso, perdidas financieras,
perdidas de Credibilidad</t>
  </si>
  <si>
    <t>Afectación moderada de la integridad de la información debido al interés particular de los empleados y terceros.</t>
  </si>
  <si>
    <t>Actualizar el catálogo de componentes de información</t>
  </si>
  <si>
    <t>GTI-PR-003 Gestión de Información (Act. 3)</t>
  </si>
  <si>
    <t>Catálogos de Componentes de Información</t>
  </si>
  <si>
    <t xml:space="preserve">Falta de parametrización de los datos </t>
  </si>
  <si>
    <t>Actualización de directorio de datos maestros.(repositorio)</t>
  </si>
  <si>
    <t>GTI-PR-003 Gestión de Información (Act. 4, 8)</t>
  </si>
  <si>
    <t>Documento Datos Maestros - Correo electrónico</t>
  </si>
  <si>
    <t>Desconocimiento de procedimientos y polìticas de TI</t>
  </si>
  <si>
    <t>GTI-R3</t>
  </si>
  <si>
    <t>Posibilidad de afectación económica y reputacional, por quejas de los grupos de valor, debido al  Manejo, Asesoría, Asistencia y administración de los Recursos de Tecnología.</t>
  </si>
  <si>
    <t>Incumplimiento del  objetivo del proceso, perdidas financieras, quejas.</t>
  </si>
  <si>
    <t>Afectación en un valor igual o mayor al 10% y menor al 20% del presupuesto anual de seguridad digital</t>
  </si>
  <si>
    <t>Validar y socializar las alternativas de solución con el solicitante</t>
  </si>
  <si>
    <t>GTI-PR-002  Gestión Operativa (Act. 7)</t>
  </si>
  <si>
    <t>Ayuda de Memoria o Correo Electrónico</t>
  </si>
  <si>
    <t>Validar que las especificaciones de los productos cumplan con lo requerido.</t>
  </si>
  <si>
    <t>GTI-PR-002  Gestión Operativa (Act. 10)</t>
  </si>
  <si>
    <t>Ayuda de Memoria</t>
  </si>
  <si>
    <t>Falta de seguimiento de Solicitudes</t>
  </si>
  <si>
    <t>Realizar Control y Seguimiento del proyecto TI</t>
  </si>
  <si>
    <t>GTI-PR-002  Gestión Operativa (Act. 15)</t>
  </si>
  <si>
    <t>Ayuda de memoria</t>
  </si>
  <si>
    <t>Oficina de Sistemas de Información</t>
  </si>
  <si>
    <t xml:space="preserve">Jefe de Oficina Sistemas de Información </t>
  </si>
  <si>
    <t xml:space="preserve">No contar con mecanismos de monitoreo a la infraestructura de TI </t>
  </si>
  <si>
    <t>GTI-R4</t>
  </si>
  <si>
    <t>Posibilidad de Afectación economica, por quejas de los grupos de valor y partes interesadas, por amenazas o vulnerabilidades tecnológicas y operativas que afectan la disponibilidad de los servicios de TI, e impactan la integridad y confidencialidad de la información.</t>
  </si>
  <si>
    <t>Riesgo de seguridad de la información - Disponibilidad</t>
  </si>
  <si>
    <t>1. Afectación de la disponibilidad de los servicios soportados con infraestructura TI</t>
  </si>
  <si>
    <t>Investigaciones penales, fiscales o disciplinarias.</t>
  </si>
  <si>
    <t>Identificar y valorar el incidente de seguridad</t>
  </si>
  <si>
    <t>Jefe de Oficina Sistemas de Información</t>
  </si>
  <si>
    <t>GTI-PR-004 Gestión de Incidentes de Seguridad y Privacidad de la Información (Act. 2)</t>
  </si>
  <si>
    <t>Informes mensuales</t>
  </si>
  <si>
    <t>Jefe Oficina Sistemas de Información</t>
  </si>
  <si>
    <t xml:space="preserve">Falta de concienciación del personal para la identificación y reporte de incidencias </t>
  </si>
  <si>
    <t>Realizar pruebas de aseguramiento</t>
  </si>
  <si>
    <t>GTI-PR-004 Gestión de Incidentes de Seguridad y Privacidad de la Información (Act. 4)</t>
  </si>
  <si>
    <t>Falta de capacitación del gestor de mesa de ayuda en la categorización como incidente de seguridad</t>
  </si>
  <si>
    <t>Validar el Cambio</t>
  </si>
  <si>
    <t xml:space="preserve"> Profesional Especializado, Personal Tercerizado.</t>
  </si>
  <si>
    <t>GTI-PR-005  Gestión de Cambios de Tecnología de la Información</t>
  </si>
  <si>
    <t>IC-FM-024 Gestión de Cambios - Caso Herramienta Mesa de Ayuda</t>
  </si>
  <si>
    <t xml:space="preserve">Limitaciones en el esquema de tratamiento de los incidentes de seguridad </t>
  </si>
  <si>
    <t xml:space="preserve"> Implementar el cambio</t>
  </si>
  <si>
    <t>IC-FM-024 Gestión de Cambios - Caso Herramienta Mesa de Ayuda, Correo electrónico</t>
  </si>
  <si>
    <t xml:space="preserve">Debilidades en los controles de seguridad informática </t>
  </si>
  <si>
    <t>Evaluar los requerimientos</t>
  </si>
  <si>
    <t>Coordinador Grupo Desarrollo y Mantenimiento de Aplicaciones., Coordinador Grupo Ingeniería y Soporte Técnico</t>
  </si>
  <si>
    <t>GTI-PR-006 Gestión de la capacidad de TI</t>
  </si>
  <si>
    <t>IC-FM-025 - Gestión de la Capacidad de TI Requerimientos</t>
  </si>
  <si>
    <t>Falta de actualización de los elementos de configuración de la infraestructura tecnológica</t>
  </si>
  <si>
    <t>Ejecutar las pruebas a los planes de contingencia y planes de recuperación</t>
  </si>
  <si>
    <t>Coordinador Grupo Ingeniería y Soporte Técnico, Profesional Especializado, Contratista(s)</t>
  </si>
  <si>
    <t>GTI-PR-007 Gestión de la continudidad de TI</t>
  </si>
  <si>
    <t>IC-FM-024 Gestión de Cambios - RFC (Request for Change), Informe de resultado de pruebas, Planes de Contingencia y Planes de Recuperación ajustados</t>
  </si>
  <si>
    <t>Ajustar los planes</t>
  </si>
  <si>
    <t>Coordinador Grupo Ingeniería y Soporte Técnico, Profesional Especializado</t>
  </si>
  <si>
    <t>Planes ajustados</t>
  </si>
  <si>
    <t>Falta de implementación de controles en el manejo de bases de datos con información de datos personales</t>
  </si>
  <si>
    <t>GTI-R5</t>
  </si>
  <si>
    <t>1. PQRS de partes interesadas
2. Afectación de la  integridad de la información en bases de datos con datos personales</t>
  </si>
  <si>
    <t>- Investigaciones penales, fiscales o disciplinarias.</t>
  </si>
  <si>
    <t>Cambios en el entorno institucional que afectan el desarrollo de la gestión de seguridad y privacidad de la información (SPI)</t>
  </si>
  <si>
    <t>GTI-R6</t>
  </si>
  <si>
    <t>Posibilidad de afectación reputacional por quejas de los usuarios y grupos de valor, debido a ejecución de las actividades de implementación, mantenimiento y mejorar de la Gestión de Seguridad y Privacidad de la Información del MinCIT.</t>
  </si>
  <si>
    <t>Afectación de la gestión de la seguridad y privacidad de la información, quejas, sanciones y hallazgos.</t>
  </si>
  <si>
    <t xml:space="preserve">1 (P) Elaborar el Plan de Seguridad y Privacidad de la Información - PSPI.
</t>
  </si>
  <si>
    <t>GTI-PR-023 Gestión del Subsistema de Seguridad y Privacidad de la Información</t>
  </si>
  <si>
    <t>Plan SPI – Plan Seguridad y Privacidad de la Información</t>
  </si>
  <si>
    <t>Plan para la Gestión de la Seguridad de la Información.</t>
  </si>
  <si>
    <t>Seleccione la impacto</t>
  </si>
  <si>
    <t>2 (H) Elaborar y ajustar proyecto de directrices y políticas de seguridad</t>
  </si>
  <si>
    <t>SG-PR-035 Diseño de Directrices de Seguridad y Definición de Políticas sobre el uso de las TICS</t>
  </si>
  <si>
    <t>Acto Administrativo, Documento de Directriz, Solicitud de Documentos (SIG)</t>
  </si>
  <si>
    <t xml:space="preserve">Falta de actualización de activos de inormación </t>
  </si>
  <si>
    <t>3 (V) Revisar la ejecución del PSPI.</t>
  </si>
  <si>
    <t>Comité Institucional de Gestión 
Profesional Especializado</t>
  </si>
  <si>
    <t>Informe</t>
  </si>
  <si>
    <t>Desactualización de la documentación para la seguridad y privacidad de al información</t>
  </si>
  <si>
    <t>Limitaciones en el seguimiento y monitoreo de la Seguridad y Privacidad de la Información</t>
  </si>
  <si>
    <t xml:space="preserve">Falta de mecanismos para la promover y fomentar la seguridad y privacidad de la informacón  </t>
  </si>
  <si>
    <t>4 (V) Apropiar Directrices o Políticas</t>
  </si>
  <si>
    <t>Página Web Institucional, Mintranet, Registros de Asistencia, Ayudas de Memoria</t>
  </si>
  <si>
    <t>No efectuar seguimiento oportuno a la gestión de protección de datos personales</t>
  </si>
  <si>
    <t>7 (H) Identificar y actualizar bases de datos PDP</t>
  </si>
  <si>
    <t>Reporte RNBD</t>
  </si>
  <si>
    <t>Falta de artículación con las entidades del Sector para temas de Seguirdad Digital</t>
  </si>
  <si>
    <t xml:space="preserve">11 (H) Realizar Seguimiento a los compromisos SCIT </t>
  </si>
  <si>
    <t>Oficina Asesora de Planeación Sectorial</t>
  </si>
  <si>
    <t>Jefe Oficina Asesora de Planeación Sectorial</t>
  </si>
  <si>
    <t>Imagen institucional afectada en el orden nacional o regional por retrasos en la prestación del servicio a los usuarios o ciudadanos.</t>
  </si>
  <si>
    <t>No aplica</t>
  </si>
  <si>
    <t>Secretario General</t>
  </si>
  <si>
    <t>Sin documentar</t>
  </si>
  <si>
    <t>Externo</t>
  </si>
  <si>
    <t xml:space="preserve">Correos electrónicos </t>
  </si>
  <si>
    <t>Gestión del Talento Humano</t>
  </si>
  <si>
    <t>Grupo de Talento Humano</t>
  </si>
  <si>
    <t>Coordinador Grupo Talento Humano</t>
  </si>
  <si>
    <t xml:space="preserve">Desconocimiento en las ultimas versiones y lineamientos para la evaluación de gerentes y/o el sistema de evaluación propio de desempeño.  </t>
  </si>
  <si>
    <t>TH-R1</t>
  </si>
  <si>
    <t>Posibilidad de afectación reputacional por sanciones de de entes de control, debido al no cumplimiento del proceso de evaluación de acuerdo con la normatividad vigente.</t>
  </si>
  <si>
    <t>Incumplimiento del objetivo del proceso 
Falta de información para la toma de decisión para la continuidad del funcionario
Procesos disciplinarios</t>
  </si>
  <si>
    <t>Quejas de los usuarios relacionadas con la indebida aplicación de la Ley disciplinaria vigente, dentro de las actuaciones disciplinarias.</t>
  </si>
  <si>
    <t>Formular y socializar los compromisos gerenciales a partir de Plan Nacional de Desarrollo, Plan Estratégico y Plan de Acción Anual.</t>
  </si>
  <si>
    <t>Profesional grupo de Talento Humano</t>
  </si>
  <si>
    <t>TH-PR-001 Gestión del Talento Humano - Permanencia  (Act. 2)</t>
  </si>
  <si>
    <t>Correo electrónico, memorandos</t>
  </si>
  <si>
    <t>Falta de socialización y seguimiento a la ejecución de la evaluación</t>
  </si>
  <si>
    <t xml:space="preserve">Realizar seguimiento semestrales. </t>
  </si>
  <si>
    <t>TH-PR-001 Gestión del Talento Humano - Permanencia  (Act. 5)</t>
  </si>
  <si>
    <t>Enviar comunicación para adelantar la Evaluación del Desempeño Laboral.</t>
  </si>
  <si>
    <t>TH-PR-001 Gestión del Talento Humano - Permanencia  (Act. 10)</t>
  </si>
  <si>
    <t>Correo y Memorando Electrónico</t>
  </si>
  <si>
    <t>Gestion del talento Humano</t>
  </si>
  <si>
    <t>Falta de seguimiento a los tiempos requeridos para las respuestas</t>
  </si>
  <si>
    <t>TH-R2</t>
  </si>
  <si>
    <t>Posibilidad de pérdida reputacional por sanciones de entes de control, debido a incumplimientos en la atención de solicitudes</t>
  </si>
  <si>
    <t>Incumplimiento del objetivo del proceso
Quejas ususarios
Demandas, 
Sanciones disiplinarias</t>
  </si>
  <si>
    <t>Reclamaciones o quejas de los usuarios que podrían implicar una denuncia ante los entes reguladores o una demanda de largo alcance para la entidad
Investigaciones penales, fiscales o disciplinarias.</t>
  </si>
  <si>
    <t>Sistema de Gestión documental</t>
  </si>
  <si>
    <t xml:space="preserve">Demora en la Información solicitada a otras dependencias para dar respuesta a las solicitudes </t>
  </si>
  <si>
    <t>Correo electrónico</t>
  </si>
  <si>
    <t>TH-PR-007 Certificado de Información Laboral para bonos pensionales y pensiones y certificación de salario base para calcular el bono pensional</t>
  </si>
  <si>
    <t>Correo electrónico - Aplicativo Cetil</t>
  </si>
  <si>
    <t>Recibir la solicitud de reconocimiento y verificar lleno de requisitos.</t>
  </si>
  <si>
    <t>Coordinador(a) Grupo Talento Humano, Asesor Grupo Pensiones., Profesional(es), Técnico Administrativo</t>
  </si>
  <si>
    <t>TH-PR-011 Reconocimiento de pensiones</t>
  </si>
  <si>
    <t>Solicitud de pensión</t>
  </si>
  <si>
    <t>TH-R3</t>
  </si>
  <si>
    <t xml:space="preserve">Posibilidad de perdida reputacional o económica por sanciones de entes de control, por contratación de funcionarios sin la competencia. </t>
  </si>
  <si>
    <t xml:space="preserve">Incumplimiento del objetivo del proceso
Sanciones </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</si>
  <si>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t>
  </si>
  <si>
    <t xml:space="preserve">Verificar el listado de cumplimiento de los documentos requeridos </t>
  </si>
  <si>
    <t>TH-PR-019 Gestión del Talento Humano Vinculación y Retiro (Act. 42, 52)</t>
  </si>
  <si>
    <t>Hoja de Vida del SIGEP firmada por Coordinador del Grupo de TH</t>
  </si>
  <si>
    <t xml:space="preserve">Verificar el cumplimiento de los requisitos académicos y la experiencia laboral requerida para desempeñar el cargo. </t>
  </si>
  <si>
    <t>TH-PR-019 Gestión del Talento Humano Vinculación y Retiro (Act. 12, 19, 32)</t>
  </si>
  <si>
    <t>TH-FM-076 Formato estudios de requisitos para nombramientos</t>
  </si>
  <si>
    <t>Verificar el cumplimiento de la normatividad vigente en la vinculación y retiro del talento humano</t>
  </si>
  <si>
    <t>TH-PR-019 Gestión del Talento Humano Vinculación y Retiro (Act. 15, 23, 27, 34, 39, 44)</t>
  </si>
  <si>
    <t>Evidencia de revisión</t>
  </si>
  <si>
    <t>Falla en el reporte de novedades</t>
  </si>
  <si>
    <t>TH-R4</t>
  </si>
  <si>
    <t>Posibilidad de afectación económica, por hallazgos de  entes de control, debido a la administración y gestión de la nómina</t>
  </si>
  <si>
    <t>Incumplimiento del objetivo del proceso 
Perdida de recursos
Quejas y reclamos de los usuarios 
Hallazgos de auditorias</t>
  </si>
  <si>
    <t>Pérdida de cobertura en la prestación de los servicios de la entidad ≥1%.</t>
  </si>
  <si>
    <t>Recibir e incluir en el sotfware de nómina las novedades de personal</t>
  </si>
  <si>
    <t>Funcionario, Profesional(es)</t>
  </si>
  <si>
    <t>TH-PR-020 Gestión del Talento Humano Nómina (Act. 9)</t>
  </si>
  <si>
    <t>Listas de chequeo para la inclusión de novedades (horas extras, inclu. Novedades)
Desprendibles de nómina</t>
  </si>
  <si>
    <t>Verificar la pre-liquidación de la nómina en el sistema frente a las novedades</t>
  </si>
  <si>
    <t>TH-PR-020 Gestión del Talento Humano Nómina (Act. 11)</t>
  </si>
  <si>
    <t>*Pre-nóminas, lista de chequeo (*Software de nómina)</t>
  </si>
  <si>
    <t>Verificar ajustes según novedades presentadas por corrección</t>
  </si>
  <si>
    <t>TH-PR-020 Gestión del Talento Humano Nómina (Act. 13)</t>
  </si>
  <si>
    <t>*Modificación en pre-nóminas (*Software de nómina)</t>
  </si>
  <si>
    <t>Verificar la información de pagos Vs. los resúmenes de las nóminas y los netos de pago</t>
  </si>
  <si>
    <t>Funcionario, Jefe Oficina de Sistemas de Información</t>
  </si>
  <si>
    <t>TH-PR-020 Gestión del Talento Humano Nómina (Act. 16)</t>
  </si>
  <si>
    <t>*Archivos en Excel</t>
  </si>
  <si>
    <t>Verificar el cumplimiento de la normatividad vigente aplicable al acto administrativo</t>
  </si>
  <si>
    <t>Asesor, Profesional(es), Funcionarios</t>
  </si>
  <si>
    <t>TH-PR-020 Gestión del Talento Humano Nómina (Act. 22, 31, 36, 51)</t>
  </si>
  <si>
    <t>Proyecto de acto administrativo</t>
  </si>
  <si>
    <t>Desconocimiento de alguna norma relacionada con nómina</t>
  </si>
  <si>
    <t>Verificar trámite de liquidación de ex funcionarios</t>
  </si>
  <si>
    <t>Funcionario, Profesional(es), Funcionario</t>
  </si>
  <si>
    <t>TH-PR-020 Gestión del Talento Humano Nómina (Act. 26,28)</t>
  </si>
  <si>
    <t>*Registro en matriz de control</t>
  </si>
  <si>
    <t>Verificar aporte de autoliquidación Vs. información del operador de pagos (PILA)</t>
  </si>
  <si>
    <t>TH-PR-020 Gestión del Talento Humano Nómina (Act. 41)</t>
  </si>
  <si>
    <t>*Autoliquidación (software de nómina)</t>
  </si>
  <si>
    <t>Verificar que las liquidaciones se hayan realizado de conformidad con las normas legales vigentes</t>
  </si>
  <si>
    <t>TH-PR-020 Gestión del Talento Humano Nómina (Act. 45)</t>
  </si>
  <si>
    <t>*Excel de liquidación</t>
  </si>
  <si>
    <t>Conciliación con el Grupo de Contabilidad</t>
  </si>
  <si>
    <t>Funcionario, Profesional(es), Coordinador Grupo Contabilidad</t>
  </si>
  <si>
    <t>TH-PR-020 Gestión del Talento Humano Nómina (Act. 57)</t>
  </si>
  <si>
    <t>*Revisión de saldos</t>
  </si>
  <si>
    <t>Que las formaciones y capacitaciones no cumplan con las expectativas y necesidades de los funcionarios</t>
  </si>
  <si>
    <t>TH-R5</t>
  </si>
  <si>
    <t>Posibilidad de afectación reputacional debido a planes débiles en materia de formación, capacitación, bienestar social y efr de los funcionarios públicos.</t>
  </si>
  <si>
    <t xml:space="preserve">Desaprovechamiento de recursos por parte de funcionarios
No uso de actividades de formación </t>
  </si>
  <si>
    <t>Coordinador Grupo de Talento Humano, Asesor Grupo de Talento Humano</t>
  </si>
  <si>
    <t>TH-PR-018 Divulgación de Becas (Act. 2)</t>
  </si>
  <si>
    <t>Oficio, correo*, Síntesis de la invitación ofrecida por el Organismo Internacional.</t>
  </si>
  <si>
    <t>Falta de participación del personal en las formaciones y capacitaciones</t>
  </si>
  <si>
    <t>Verificar cumplimiento de requisitos del postulante</t>
  </si>
  <si>
    <t>Funcionario, Coordinador(a) Grupo Talento Humano</t>
  </si>
  <si>
    <t>TH-PR-018 Divulgación de Becas (Act. 6)</t>
  </si>
  <si>
    <t>Lista de chequeo de cumplimiento de requisitos</t>
  </si>
  <si>
    <t>Diagnósticos débiles</t>
  </si>
  <si>
    <t>No apropiación del código de integridad por parte de los servidores públicos</t>
  </si>
  <si>
    <t>TH-R6</t>
  </si>
  <si>
    <t xml:space="preserve">Posibilidad de afectación reputacional, por quejas de las partes interesadas, debido a comportamientos de funcionarios no acordes a los principios y valores del servicio público </t>
  </si>
  <si>
    <t>Afectación reputacional
Quejas de usuarios y partes interesadas 
Afectación en la prestación del serivicio</t>
  </si>
  <si>
    <t>Realizar las actividades del cronograma de actividades de la política de integridad</t>
  </si>
  <si>
    <t>Plan de implementación de la Política de Integridad</t>
  </si>
  <si>
    <t>Listados de asistencia, pantallazos de la capacitación y de la invitación, publicación en la intranet</t>
  </si>
  <si>
    <t>Realizar encuesta diagnóstico</t>
  </si>
  <si>
    <t>Encuesta diagnóstico</t>
  </si>
  <si>
    <t>Oficina Asesora Jurídica</t>
  </si>
  <si>
    <t>Jefe Oficina Asesora Jurídica</t>
  </si>
  <si>
    <t>No solicitar los soportes requeridos para cada caso</t>
  </si>
  <si>
    <t>GJ-R1</t>
  </si>
  <si>
    <t>Posibilidad de afectación reputacional, por demandas de grupo de valor o partes interesadas y/o sanciones de organismos de control, debido a la emisión de actos administrativos de manera impertinente.</t>
  </si>
  <si>
    <t>Dañar los intereses del MinCIT
Afectar la imagen del MinCIT</t>
  </si>
  <si>
    <t>Identificar la necesidad de la expedición de la norma, incluir en la agenda regulatoria y analizar requisitos previos</t>
  </si>
  <si>
    <t>Profesional designado de la Oficina Asesora Jurídica
Director técnico, Jefe De Oficina, Coordinador(es) de Grupo</t>
  </si>
  <si>
    <t>GJ-PR-012 Expedición, publicación y archivo de datos administrativos generales (Act. 2)</t>
  </si>
  <si>
    <t>Agenda Regulatoria.
Lista de Chequeo Expediente.
Cuestionario de Planeación Normativa.
ESIN (si aplica)</t>
  </si>
  <si>
    <t xml:space="preserve">No consultar las normas, jurisprudencia y doctrina aplicables a cada caso </t>
  </si>
  <si>
    <t>Realizar revisión jurídica de la propuesta de acto normativo</t>
  </si>
  <si>
    <t>Profesional designado de la Oficina Asesora Jurídica</t>
  </si>
  <si>
    <t>GJ-PR-012 Expedición, publicación y archivo de datos administrativos generales (Act. 4)</t>
  </si>
  <si>
    <t>Memorando interno solicitando información (si aplica)
Lista de chequeo
Base de Datos de Correspondencia</t>
  </si>
  <si>
    <t>No cumplir con todas las etapas procesales a que haya lugar o de manera extemporanea</t>
  </si>
  <si>
    <t>GJ-R2</t>
  </si>
  <si>
    <t>Posibilidad de afectación económica y reputacional, por pérdida en las demandas interpuestas por grupos de valor o partes interesadas debido a la representación legal de los procesos judiciales, extrajudiciales y arbitrales, en términos acciones legales inadecuadas o inoportunas.</t>
  </si>
  <si>
    <t xml:space="preserve">Dañar los intereses del MinCIT
Afectar la imagen del MinCIT
Atentar contra el patrimonio
</t>
  </si>
  <si>
    <t>Investigaciones penales, fiscales o disciplinarias.
Impacto que afecte la ejecución presupuestal en un valor ≥0,5%.</t>
  </si>
  <si>
    <t>Realizar seguimiento y preparar las actuaciones conforme el proceso judicial lo requiera</t>
  </si>
  <si>
    <t>Coordinador de grupo de procesos de representación judicial</t>
  </si>
  <si>
    <t>GJ-PR-002 Representación judicial y extrajudicial (Act. 12)</t>
  </si>
  <si>
    <t>Reporte del sistema eKOGUI
Base de Datos de procesos</t>
  </si>
  <si>
    <t>No presentar información suficiente y oportuna que permita al comité tomar una decisión adecuada</t>
  </si>
  <si>
    <t>GJ-R3</t>
  </si>
  <si>
    <t>Posibilidad de afectación económica por la interposición de demandas de grupos de valor o partes interesadas, debido a la elaboración y presentación de las fichas extrajudiciales al Comité de Conciliación de manera inoportuna y/o inadecuada.</t>
  </si>
  <si>
    <t>Afectar los intereses del MinCIT
Asumir procesos que pueden ser largos y costosos
Afectar el patrimonio</t>
  </si>
  <si>
    <t>Pago de indemnizaciones a terceros por acciones legales que pueden afectar el presupuesto total de la entidad en un valor ≥0,5%.</t>
  </si>
  <si>
    <t>Realizar ficha de conciliación extrajudicial</t>
  </si>
  <si>
    <t>Secretario del Comité de Conciliaciones</t>
  </si>
  <si>
    <t>GJ-PR-002 Representación judicial y extrajudicial (Act. 3)</t>
  </si>
  <si>
    <t>Reporte del sistema eKOGUI
Correo electrónico</t>
  </si>
  <si>
    <t>No realizar el seguimiento a la solicitud del organismo que cita la conciliación</t>
  </si>
  <si>
    <t>Terminar la conciliación</t>
  </si>
  <si>
    <t>Abogado desingado</t>
  </si>
  <si>
    <t>GJ-PR-002 Representación judicial y extrajudicial (Act. 8)</t>
  </si>
  <si>
    <t>Reporte del sistema eKOGUI
Reporte semestral de conciliaciones activas a control interno</t>
  </si>
  <si>
    <t>No cumplir con los tiempos establecidos legalmente para el desarrollo de cada etapa del cobro coactivo permitiendo que el proceso prescriba</t>
  </si>
  <si>
    <t>GJ-R4</t>
  </si>
  <si>
    <t>Posibilidad de afectación económica y reputacional, por la no recuperación de las deudas del ministerio, debido al desarrollo de las actividades de cobro coactivo de manera ineficiente</t>
  </si>
  <si>
    <t>No lograr el recaudo al permitir que prescriban los procesos
Mayor carga administrativa para el recaudo</t>
  </si>
  <si>
    <t>Reportar a la Dirección de Análisis Sectorial y Promoción el estado en que se encuentra el cobro de las multas impuestas a los prestadores de servicios turísticos</t>
  </si>
  <si>
    <t>Coordinador de Grupo de Cobro Coactivo</t>
  </si>
  <si>
    <t>GJ-PR-003 Cobro Coactivo (Act. 50)</t>
  </si>
  <si>
    <t>Correo electrónico de Reporte recaudos sanciones cobro coactivo a la dirección de análisis sectorial y promoción.</t>
  </si>
  <si>
    <t>No realizar las notificaciones por los medios establecidos perdiendo validez</t>
  </si>
  <si>
    <t>Realizar reporte mensual de novedades en los procesos de cobro coactivo</t>
  </si>
  <si>
    <t>GJ-PR-003 Cobro Coactivo (Act. 48)</t>
  </si>
  <si>
    <t>Correo electrónico de Reporte Mensual de novedades de Cobro Coactivo</t>
  </si>
  <si>
    <t>Gestion de Recursos Financieros</t>
  </si>
  <si>
    <t xml:space="preserve">Presupuesto, Contabilidad y Tesorería </t>
  </si>
  <si>
    <t>Coordinador de presupuesto.</t>
  </si>
  <si>
    <t xml:space="preserve">Desactualización en temas de gestión financiera.  (Presupuestal, Contable y de Tesoreria)  </t>
  </si>
  <si>
    <t>GRF-R1</t>
  </si>
  <si>
    <t>Posibilidad de afectación económica, por ejecución del presupuesto de gastos, debido a información inadecuada</t>
  </si>
  <si>
    <t>Incumplimiento del objetivo y las metas del proceso</t>
  </si>
  <si>
    <t>Realizar inducción o reinducción en el manejo del software del aplicativo SIIF y temas de actualización a la gestión financiera (Presupuestal, Contable y de Tesoreria)</t>
  </si>
  <si>
    <t>Coordinador de presupuesto, contabilidad y tesoreria</t>
  </si>
  <si>
    <t>GR-PR-016 Cadena presupuestal de gastosSIIF II (4.3 Generalidades)</t>
  </si>
  <si>
    <t>Certificaciones asistencia</t>
  </si>
  <si>
    <t>Errores en la transcripción de la información.</t>
  </si>
  <si>
    <t>Revisar y verificar la información contenida en los comprobantes SIIF.</t>
  </si>
  <si>
    <t>GR-PR-016 Cadena presupuestal de gastosSIIF II (Act. 5, 8, 10,11, 15, 16, 18, 21, 26, 29, 31, 37, 40)</t>
  </si>
  <si>
    <t>Comprobantes del SIIF y listados SIIF</t>
  </si>
  <si>
    <t>Identificación de rubros presupuestales que no corresponden al objeto del gasto</t>
  </si>
  <si>
    <t>Revisar y verificar de acuerdo a la normatividad presupuestal contable y de tesoreria</t>
  </si>
  <si>
    <t>Información inconsistente e insuficiente</t>
  </si>
  <si>
    <t>Recibir y Verificar la documentación para iniciar el trámite de cuentas.</t>
  </si>
  <si>
    <t>Contabilidad y Tesoreria- 
Profesional de contabilidad y Profesional y técnicos de  tesoreria</t>
  </si>
  <si>
    <t>GR-PR-016 Cadena presupuestal de gastosSIIF II (Act. 20, 29)</t>
  </si>
  <si>
    <t>Inoportuna solicitud de tramites presupuestales</t>
  </si>
  <si>
    <t>Elaborar circulares externas e internas para entrega de información, cronogramas de fechas de entrega de nóminas, aportes y cajas menores</t>
  </si>
  <si>
    <t>GR-PR-016 Cadena presupuestal de gastosSIIF II (Act. 40, 38 - Condiciones Generales)</t>
  </si>
  <si>
    <t>Correos electronicos, carteleras , intranet</t>
  </si>
  <si>
    <t>Cambios en la Estructura de clasificación presupuestal y falta de parametrización y/o vinculación de usos presupuestales</t>
  </si>
  <si>
    <t>Revisar el proyecto de resolución de  desagregación del decreto de liquidación previo a su firma</t>
  </si>
  <si>
    <t>Coordinador de presupuesto</t>
  </si>
  <si>
    <t>GR-PR-016 Cadena presupuestal de gastosSIIF II (Act. 1, 2)</t>
  </si>
  <si>
    <t>Acto administrativo firmado por el ordenador del gasto y listado de apropiaciones</t>
  </si>
  <si>
    <t xml:space="preserve">Contabilidad </t>
  </si>
  <si>
    <t>Coordinador de contabilidad</t>
  </si>
  <si>
    <t xml:space="preserve">La información financiera presentada no es comprensible, relevantes o confiable. </t>
  </si>
  <si>
    <t>GRF-R2</t>
  </si>
  <si>
    <t xml:space="preserve">Posibilidad de hallazgos u observaciones por parte de entes control, debido a suministro de información contable y financiera por no ser comprensible, relevante o confiable. </t>
  </si>
  <si>
    <t>Incumplimiento del objetivo.
Hallazgos de control interno y de la contraloria</t>
  </si>
  <si>
    <t xml:space="preserve"> Recibir información interna y externa.</t>
  </si>
  <si>
    <t>Coordinador contabilidad - Profesional de contabilidad</t>
  </si>
  <si>
    <t>GR-PR-008 Elaboración de estados financieros  (Act. 4)</t>
  </si>
  <si>
    <t>Correos electrónicos - Comunicación oficial*</t>
  </si>
  <si>
    <t>Realizar la medición inicial de los hechos económicos y registrar en el SIIF Nación</t>
  </si>
  <si>
    <t>GR-PR-008 Elaboración de estados financieros  (Act. 7)</t>
  </si>
  <si>
    <t>Registro Contable SIIF Nación*</t>
  </si>
  <si>
    <t>Realizar la valuación de los hechos económicos reconocidos en los Estados Financieros</t>
  </si>
  <si>
    <t>GR-PR-008 Elaboración de estados financieros  (Act. 8)</t>
  </si>
  <si>
    <t>Elaborar conciliación bancaria.</t>
  </si>
  <si>
    <t>GR-PR-008 Elaboración de estados financieros  (Act. 11)</t>
  </si>
  <si>
    <t>Conciliación Bancaria</t>
  </si>
  <si>
    <t>Generar y revisar Balance de Prueba</t>
  </si>
  <si>
    <t>GR-PR-008 Elaboración de estados financieros  (Act. 13)</t>
  </si>
  <si>
    <t>Libro de saldos y movimientos*</t>
  </si>
  <si>
    <t>Elaborar reportes a entidades de control y vigilancia</t>
  </si>
  <si>
    <t>Coordinador Grupo Contabilidad</t>
  </si>
  <si>
    <t>GR-PR-008 Elaboración de estados financieros  (Act. 17)</t>
  </si>
  <si>
    <t>Reportes entidades de control*</t>
  </si>
  <si>
    <t>Revisar y remitir el Boletín Diario de Tesorería a los Grupos de Contabilidad y Financiera.</t>
  </si>
  <si>
    <t>Tesorero</t>
  </si>
  <si>
    <t>GR-PR-011  Elaboración Boletín Tesorería (Act. 4)</t>
  </si>
  <si>
    <t>Boletín Diario de Tesorería</t>
  </si>
  <si>
    <t>Contabilidad - Grupo de Tesorería</t>
  </si>
  <si>
    <t>Coordinador de Contabilidad
Coordinador de Tesoreria</t>
  </si>
  <si>
    <t>Inoportunidad en la solicitud de recursos a la tesoreria.</t>
  </si>
  <si>
    <t>GRF-R3</t>
  </si>
  <si>
    <t>Posibilidad de afectación reputacional, por PQR de grupos de valor, debido al incumplimiento en las obligaciones del ministerio.</t>
  </si>
  <si>
    <t xml:space="preserve">PQR de partes interesadas </t>
  </si>
  <si>
    <t>Solicitar necesidades mensuales de recursos</t>
  </si>
  <si>
    <t>Coordinador de tesoreria - Profesional de tesoreria</t>
  </si>
  <si>
    <t>GR-PR-007 Elaboración modificación y seguimiento al PAC (Act. 1)</t>
  </si>
  <si>
    <t>Documento electrónico de archivo*</t>
  </si>
  <si>
    <t>Identificar necesidades de PAC</t>
  </si>
  <si>
    <t>Profesional de contabilidad</t>
  </si>
  <si>
    <t>GR-PR-007 Elaboración modificación y seguimiento al PAC (Act. 2)</t>
  </si>
  <si>
    <t>Falta de entrega de soportes a la central de cuentas.</t>
  </si>
  <si>
    <t xml:space="preserve">Realizar revisión y verificación de soportes </t>
  </si>
  <si>
    <t>Guia Elaboración de Cuentas</t>
  </si>
  <si>
    <t>Aplicativo hoja de ruta devolución de solicitud</t>
  </si>
  <si>
    <t>Consolidar PAC</t>
  </si>
  <si>
    <t>GR-PR-007 Elaboración modificación y seguimiento al PAC (Act. 3)</t>
  </si>
  <si>
    <t xml:space="preserve">Fallas en el seguimiento de las solicitudes de recursos al ministerio de hacienda. </t>
  </si>
  <si>
    <t>Verificar cargue del PAC</t>
  </si>
  <si>
    <t>GR-PR-007 Elaboración modificación y seguimiento al PAC (Act. 5)</t>
  </si>
  <si>
    <t>Reporte solicitudes de Modificación de PAC</t>
  </si>
  <si>
    <t>Errores al momento de realizar el proceso de liquidación de las cuentas por pagar.</t>
  </si>
  <si>
    <t>GRF-R4</t>
  </si>
  <si>
    <t>Posibilidad afectación reputacional, por reproceso de actividades debido errores al momento de realizar el proceso de liquidación de las cuentas por pagar.</t>
  </si>
  <si>
    <t xml:space="preserve">Quejas de usuarios 
Reintegros 
Reprocesos </t>
  </si>
  <si>
    <t>Ingresar la información en el liquidador de excel formulado</t>
  </si>
  <si>
    <t>Aplicativo hoja de ruta - Liquidador - SIIF Nación</t>
  </si>
  <si>
    <t>Desconocimiento en los cambios de la normatividad</t>
  </si>
  <si>
    <t>Liquidador - Certificados de asistencia y actualización - SIIF Nación</t>
  </si>
  <si>
    <t>Grupo de Prespuesto</t>
  </si>
  <si>
    <t>Coordinador del Grupo de Presupuesto</t>
  </si>
  <si>
    <t xml:space="preserve">Inoportunidad en la carga de los ingresos. </t>
  </si>
  <si>
    <t>GRF-R5</t>
  </si>
  <si>
    <t>Posibilidad de afectación económica, debido a la inadecuada ejecución del presupuesto de ingresos, por el manejo de la información.</t>
  </si>
  <si>
    <t>Hacer seguimiento a cronogramas y circulares emitidas por el Ministerio de Hacienda</t>
  </si>
  <si>
    <t>Coordinador de presupuesto - Profesional de presupuesto</t>
  </si>
  <si>
    <t>GR-PR-017 Cadena presupuestal de ingresos SIIF II (Condiciones Generales)</t>
  </si>
  <si>
    <t>Circulares internas y externas - Correo electronio</t>
  </si>
  <si>
    <t xml:space="preserve">Clasificación erronea de la información de ingresos. </t>
  </si>
  <si>
    <t>Consultar documentos de recaudo por clasificar causados por Minhacienda (CSF) y/o Ministerio de Comercio Industria y Turismo (SSF)</t>
  </si>
  <si>
    <t>GR-PR-017 Cadena presupuestal de ingresos SIIF II (Act. 3)</t>
  </si>
  <si>
    <t>saldos por Imputar de Ingresos Presupuestales*</t>
  </si>
  <si>
    <t>Valores de ingresos pendientes de clasificar</t>
  </si>
  <si>
    <t>Analizar y depurar saldos</t>
  </si>
  <si>
    <t>GR-PR-017 Cadena presupuestal de ingresos SIIF II (Act. 11)</t>
  </si>
  <si>
    <t>Ejecución de ingresos agregada* .</t>
  </si>
  <si>
    <t xml:space="preserve">Facilitación del comercio y la defensa comercial </t>
  </si>
  <si>
    <t>Dirección de Comercio Exterior/ Subdireccion de Diseño y Administración de Operaciones</t>
  </si>
  <si>
    <t>Subdirector de diseño y administración de operaciones / Asesores Comité de Importaciones</t>
  </si>
  <si>
    <t>1. Desconocimiento de la normatividad.</t>
  </si>
  <si>
    <t>FC-R1</t>
  </si>
  <si>
    <t>Posibilidad de afectación económica, por aprobar o negar algun programa, registro, licencia, planilla, solicitud o certificación sin el cumpliemiento total de los requisitos legales .</t>
  </si>
  <si>
    <t>Pérdidas financieras por demandas
Incumplimiento del objetivo</t>
  </si>
  <si>
    <t xml:space="preserve">Realizar reuniones internas y/o externas para concertar y/o unificar criterios.
Verificar el cumplimiento de los requisitos previos establecidos para la importación. </t>
  </si>
  <si>
    <t>Subdirector de diseño y administración de operaciones</t>
  </si>
  <si>
    <t xml:space="preserve">
FC-PR-013 Aprobación de registros, modificacion es y cancelaciones (Act. 4)
</t>
  </si>
  <si>
    <t>Banner de la página www.vuce.gov.co -Lista de asistencia a reuniones. -Registros de importación aprobados con los requisitos previos establecidos</t>
  </si>
  <si>
    <t>Realizar evaluación de los CIPs y emitir concepto de aprobación o solicitud de visita técnica.
'Realizar evaluación de CIPs y emitir concepto de devolución o solicitud de visita técnica.</t>
  </si>
  <si>
    <t>Profesional(es)</t>
  </si>
  <si>
    <t>FC-PR-016 Autorización reposición materias primas e insumos mediante los sistemas de importación y exportación (Act. 3, 4, 9, 10)</t>
  </si>
  <si>
    <t>VUCE y oficio de aprobación por Gestión Documental. Oficio de notificación de visita de técnica
VUCE y oficio de devolución por Gestión Documental. Oficio de notificación de visita técnica</t>
  </si>
  <si>
    <t>Verificar la documentación y cumplimiento de los requisitos
Verificar el cumplimiento de los requisitos contenidos en las normas del Régimen de Transformación y Ensamble.
Verificar el cálculo del cumplimiento del PIN, PIS o VAS
Verificar el cumplimiento del PIN, PIS o VAS</t>
  </si>
  <si>
    <t>Funcionario</t>
  </si>
  <si>
    <t>FC-PR-014 Aprobación licencias de importación, modificaciones y cancelaciones (Act. 7, 9, 14, 16, )
FC-PR-015 Solicitud de Autorización de Sociedades de Comercialización Internacional y Evaluación de Informes Anuales (Act. 6, 23)
FC-PR-017 Estudios de demostración del cumplimiento de compromisos de exportación de materias primas, bienes de capital, repuestos y servicios (Act. 3, 11)
FC-PR-018 Evaluación programas nuevos de materias primas, bienes de capital, repuestos y servicios y sus modificaciones y terminaciones (Act. 3, 8,13)
FC-PR-021 Evaluación recepción de los informes PIN, PIS, VAS (Act. 3,5,9)
FC-PR-019 Administración de contingentes (Act. 12)</t>
  </si>
  <si>
    <t>Información revisada para emisión de concepto
Registro aplicativo informático de SEIEX
Documentación analizada
Informe de visita industrial
Archivo en Excel
Solicitud electrónica</t>
  </si>
  <si>
    <t>Analizar y revisar los requerimientos y mejoras a la VUCE</t>
  </si>
  <si>
    <t>Subdirector(a) Diseño y Administración de Operaciones, Coord.Grupo Diseño de Operaciones de Comercio Exter, Analista de sistemas</t>
  </si>
  <si>
    <t>FC-PR-010 Administracion de la Ventanilla Unica de Comercio Exterior - VUCE (Act. 3,6)</t>
  </si>
  <si>
    <t>Correo Electrónico - Ayuda de memoria - Oficio</t>
  </si>
  <si>
    <t>Solicitar actualización del Arancel en la VUCE a la OSI</t>
  </si>
  <si>
    <t>FC-PR-010 Administracion de la Ventanilla Unica de Comercio Exterior - VUCE (Act. 10)</t>
  </si>
  <si>
    <t>Correo Electrónico</t>
  </si>
  <si>
    <t>Verificar la descripción técnica, subpartida arancelaria y anexos de los bienes relacionados en la solicitud.</t>
  </si>
  <si>
    <t>FC-PR-004 Verificación y concepto de producción nacional para las solicitudes de licencias de importación (Act. 3 )</t>
  </si>
  <si>
    <t>Formato electrónico Licencia Importación -Notificación electrónica a través de la VUCE</t>
  </si>
  <si>
    <t>Verificar pertinencia del concepto técnico</t>
  </si>
  <si>
    <t>Coordinador Grupo Registro de Productores de Bienes Nacionales</t>
  </si>
  <si>
    <t>FC-PR-004 Verificación y concepto de producción nacional para las solicitudes de licencias de importación (Act. 9 )</t>
  </si>
  <si>
    <t>Realizar reunión para definir acciones de mejora y/o ajustes requeridos</t>
  </si>
  <si>
    <t>FC-PR-004 Verificación y concepto de producción nacional para las solicitudes de licencias de importación (Act. 11 )</t>
  </si>
  <si>
    <t>Establecer y publicar los cupos asignados</t>
  </si>
  <si>
    <t xml:space="preserve"> FC-PR-019 Administración de contingentes (Act. 7 )</t>
  </si>
  <si>
    <t>Listado de asignación de cupos -Publicación</t>
  </si>
  <si>
    <t>Dirección de Comercio Exterior /Subdirección de Prácticas Comerciales</t>
  </si>
  <si>
    <t>Subdirectora de Prácticas Comerciales
Coordinador de Grupo</t>
  </si>
  <si>
    <t>Debilidad en los Procesos de Coordinación Interinstitucional</t>
  </si>
  <si>
    <t>FC-R2</t>
  </si>
  <si>
    <t>Posibilidad de afectación económica por demandas de usuarios, debido a la 
aplicación inadecuada de la política comercial, sobre instrumentos de defensa comercial</t>
  </si>
  <si>
    <t xml:space="preserve">Demandas
Incumplimieno de objetivos
Quejas de los usuarios </t>
  </si>
  <si>
    <t>Convocar al Comité de Asuntos Aduaneros, Arancelarios y de Comercio Exterior.</t>
  </si>
  <si>
    <t xml:space="preserve">Subdirector de prácticas comerciales </t>
  </si>
  <si>
    <t>FC-PR-001 Investigación para aplicación de medidas de salvaguardia en el marco del decreto 1407 de 1999 (Act. 9)</t>
  </si>
  <si>
    <t xml:space="preserve">Correos electrónicos, actas </t>
  </si>
  <si>
    <t>Fallas en la expedición de los Actos administrativos</t>
  </si>
  <si>
    <t>Realizar revisión técnica y normativa del Informe técnico y remitir a la Subdirección para su visto bueno.</t>
  </si>
  <si>
    <t>Subdirector de prácticas comerciales</t>
  </si>
  <si>
    <t>FC-PR-001 Investigación para aplicación de medidas de salvaguardia en el marco del decreto 1407 de 1999 (Act. 8)
FC-PR-002 Investigación para aplicación de medidas de salvaguardia en el marco del decreto 152 de 1998 (Act. 5,21)
FC-PR-005 Investigación para aplicación de derechos compensatorios (Act. 7, 12, 18)
FC-PR-006 Producción normativa en reglamentación técnica-PPNRT (Act. 8, 19, 26) 
FC-PR-007 Investigación para adopción de medidas de salvaguardia bilaterales (Act. 9, 21)
FC-PR-008 Modificaciones de la nomenclatura y tarifas arancelarias (Act. 6)</t>
  </si>
  <si>
    <t>Correo Electrónico, Informe técnico,</t>
  </si>
  <si>
    <t>Fallas en la publicación y divulgación de los Actos administrativos</t>
  </si>
  <si>
    <t>Proyectar decreto para adopción de la medida de salvaguardia</t>
  </si>
  <si>
    <t>FC-PR-001 Investigación para aplicación de medidas de salvaguardia en el marco del decreto 1407 de 1999 (Act. 11)
FC-PR-002Investigación para aplicación de medidas de salvaguardia en el marco del decreto 152 de 1998 (Act. 8)</t>
  </si>
  <si>
    <t>DECRETO</t>
  </si>
  <si>
    <t>Desconocimiento de la norma o equivocada interpretación de la misma</t>
  </si>
  <si>
    <t>Generar cronograma con los plazos para cada etapa de la investigación.</t>
  </si>
  <si>
    <t>Subdirector de prácticas comerciales - Coordinadores</t>
  </si>
  <si>
    <t>FC-PR-001 Investigación para aplicación de medidas de salvaguardia en el marco del decreto 1407 de 1999 (Act. 3)
FC-PR-002 Investigación para aplicación de medidas de salvaguardia en el marco del decreto 152 de 1998 (Act. 3)
FC-PR-005 Investigación para aplicación de derechos compensatorios (Act. 4)
FC-PR-006 Producción normativa en reglamentación técnica-PPNRT (Act. 3) 
FC-PR-007 Investigación para adopción de medidas de salvaguardia bilaterales (Act. 2)</t>
  </si>
  <si>
    <t>Cronograma en aplicativo Informático Dumping y Salvaguardias*</t>
  </si>
  <si>
    <t xml:space="preserve">Incumplimiento de plazo establecidos en la regulación normativa </t>
  </si>
  <si>
    <t>Remitir proyecto de resolución a la Subdirección para su visto bueno y envió a la Dirección de Comercio</t>
  </si>
  <si>
    <t>FC-PR-002 Investigación para aplicación de medidas de salvaguardia en el marco del decreto 152 de 1998 (Act. 9,12, 24)
FC-PR-005 Investigación para aplicación de derechos compensatorios (Act. 9,22)
FC-PR-006 Producción normativa en reglamentación técnica-PPNRT (Act. 11,15, 21) 
FC-PR-007 Investigación para adopción de medidas de salvaguardia bilaterales (Act. 5,13, 24).
FC-PR-008 Modificaciones de la nomenclatura y tarifas arancelarias (Act. 11)</t>
  </si>
  <si>
    <t>Correo electronico, Memorando y/o Correo electronico</t>
  </si>
  <si>
    <t>Dirección de Comercio Exterior/ Subdireccion de Diseño y Administración de Operaciones / Comité de Importaciones</t>
  </si>
  <si>
    <t>Subdirector de diseño y administración de operaciones / Coordinadores grupos de trabajo / Comité de Importaciones</t>
  </si>
  <si>
    <t>Falta de seguimiento al aplicativo de certificaciones de existencia o no de producción nacional</t>
  </si>
  <si>
    <t>FC-R3</t>
  </si>
  <si>
    <t>Probabilidad de 
afectación reputacional por quejas de los usuarios, debido a respuestas a los tramites fuera de los tiempos establecidos por ley</t>
  </si>
  <si>
    <t>Pérdida reputacional
Incumplimiento del objetivo
Quejas de usuarios</t>
  </si>
  <si>
    <t>Verificar los requisitos legales para certificaciones de Maquinaria Pesada, Maquinaria para Transformación de Materia Prima y Maquinaria para Mejoramiento del Medio Ambiente.
Verificar el cumplimiento de los requisitos contenidos en las normas del régimen de transformación o ensamble</t>
  </si>
  <si>
    <t>FC-PR-012 Certificaciones de existencia de producción nacional (act. 3)
FC-PR-020 Evaluación de solicitudes de transformación y ensable (Act. 3, 8, 9, 11, 17)</t>
  </si>
  <si>
    <t>Solicitud Electrónica
Visto bueno a la evaluación en el aplicativo, Acto Administrativo</t>
  </si>
  <si>
    <t>Verificar la pertinencia del concepto técnico 
Verificar la descripción técnica, subpartida arancelaria y anexos de los bienes relacionados en la solicitud</t>
  </si>
  <si>
    <t>FC-PR-012 Certificaciones de existencia de producción nacional (act. 7)
FC-PR-003  SOLICITUD REGISTRO DE PRODUCTOR DE BIENES NACIONALES (Act. 10)</t>
  </si>
  <si>
    <t>Registro de producción de bienes nacionales
Correo electrónico u Oficio</t>
  </si>
  <si>
    <t>Falta de seguimiento al aplicativo de registro de productores de bienes nacionales</t>
  </si>
  <si>
    <t xml:space="preserve">Identificar nuevas solicitudes </t>
  </si>
  <si>
    <t>FC-PR-003  SOLICITUD REGISTRO DE PRODUCTOR DE BIENES NACIONALES (Act. 1)</t>
  </si>
  <si>
    <t>Estadísticas y reportes de cumplimiento</t>
  </si>
  <si>
    <t>FC-PR-003  SOLICITUD REGISTRO DE PRODUCTOR DE BIENES NACIONALES (Act. 13)
FC-PR-009 Evaluación y Calificación de Planilla a y b de Motoparte Nacional (Act. 6)</t>
  </si>
  <si>
    <t>Ayuda memoria</t>
  </si>
  <si>
    <t>Revisar y evaluar la información contenida en las planillas A para calificar la Planilla B.
Verificar que el Valor Agregado Nacional sea igual osuperior al 40%</t>
  </si>
  <si>
    <t>Funcionario Evaluador</t>
  </si>
  <si>
    <t>FC-PR-009 Evaluación y Calificación de Planilla a y b de Motoparte Nacional (Act. 2)
FC-PR-009 Evaluación y Calificación de Planilla a y b de Motoparte Nacional (Act. 3)</t>
  </si>
  <si>
    <t>Planilla A"Información para calificación de Motoparte Nacional".
Planilla A"Información para calificación de Motoparte Nacional"</t>
  </si>
  <si>
    <t>Falta de seguimiento en el aplicativo de sistemas especiales de importación - exportación y comercializadoras internacionales</t>
  </si>
  <si>
    <t>Verificar y revisar proyección del acto administrativo de aprobación o negación del programa
Suscribir el proyecto del acto administrativo.</t>
  </si>
  <si>
    <t>FC-PR-018 Evaluación programas nuevos de materias primas, bienes de capital, repuestos y servicios y sus modificaciones y terminaciones (Act. 19)
FC-PR-015 Solicitud de autorización de sociedades de comercialización internacional y evaluación de informes anuales (Act. 12)</t>
  </si>
  <si>
    <t>Resolucion</t>
  </si>
  <si>
    <t>Evaluar solicitud para Sociedad de Comercialización Internacional
Realizar evaluación de la solicitud de Reposición y emitir concepto de visita Industrial</t>
  </si>
  <si>
    <t>FC-PR-015 Solicitud de autorización de sociedades de comercialización internacional y evaluación de informes anuales (Act. 4)
FC-PR-016 Autorización reposición materias primas e insumos mediante los sistemas de importación y exportación (Act. 12)</t>
  </si>
  <si>
    <t>Solicitud evaluada
Lista de asistencia - Informe de Visita y Acto administrativo de autorización o negación.</t>
  </si>
  <si>
    <t>Falta de seguimiento en los aplicativos de importación VUCE 2.0</t>
  </si>
  <si>
    <t>Generar oficio de certificación de cumplimiento</t>
  </si>
  <si>
    <t>Funcionario, Coordinadora Grupo Sistemas Especiales Importación-Exportación y Comercializadoras Internacionales.</t>
  </si>
  <si>
    <t>FC-PR-017 Estudios de demostración del cumplimiento de compromisos de exportación de materias primas, bienes de capital, repuestos y servicios (Act. 27)</t>
  </si>
  <si>
    <t>Oficios, correos electrónicos</t>
  </si>
  <si>
    <t>Verificar cumplimiento de requisitos:
Realizar validación de “consulta Arancel-vistos buenos” y “Base de Datos de Registro de Productores de Bienes Nacionales"
Verificar el cumplimiento de los requisitos previos establecidos para la cancelación del registro de importación</t>
  </si>
  <si>
    <t xml:space="preserve">Coordinador de producción 
Coordinador de diseño y Sistemas </t>
  </si>
  <si>
    <t>FC-PR-014 Aprobación licencias de importación, modificaciones y cancelaciones (Act. 3)
FC-PR-013 Aprobación registros de importación, modificaciones y cancelaciones (Act. 8)</t>
  </si>
  <si>
    <t xml:space="preserve"> FC-PR-019 Administración de contingentes Act. 7</t>
  </si>
  <si>
    <t>Subdirectora de diseño y administración de operaciones</t>
  </si>
  <si>
    <t xml:space="preserve">No solicitar información completa al usuario </t>
  </si>
  <si>
    <t>FC-R4</t>
  </si>
  <si>
    <t xml:space="preserve">Posibilidad de afectación reputacional,  por observaciones de usuarios debido a la generación de conceptos errados </t>
  </si>
  <si>
    <t>Perdidas reputacional, incumplimiento del objetivo</t>
  </si>
  <si>
    <t>No hay interrupción de las operaciones de la entidad
No se generan sanciones económicas o administrativas
No se afecta la imagen institucional de forma significativa</t>
  </si>
  <si>
    <t>Recibir y revisar el mandato o poder radicado por el usuario a través de la Ventanilla Única de Comercio Exterior-VUCE, o si requiere consulta de Producción Nacional.</t>
  </si>
  <si>
    <t>FC-PR-013 Registro de Importación, Modificaciones, Cancelaciones y Reaperturas (Act. 1)
FC-PR-014 Aprobación licencias de importación, modificaciones y cancelaciones (Act. 2)</t>
  </si>
  <si>
    <t>Registro electrónico</t>
  </si>
  <si>
    <t xml:space="preserve">Omisión en la revisión de la información a analizar </t>
  </si>
  <si>
    <t>Evaluar las solicitudes de Registro de importación o  modificación  del Registro de importación</t>
  </si>
  <si>
    <t>FC-PR-013 Registro de Importación, Modificaciones, Cancelaciones y Reaperturas (Act. 3)</t>
  </si>
  <si>
    <t>Información de seguimiento. -Documento de visto bueno. -concepto. -Registro de importación en línea. -Correo electrónico. -Registro de asistencia.</t>
  </si>
  <si>
    <t>Verificar el cumplimiento de los requisitos previos establecidos para la cancelación del registro de importación.</t>
  </si>
  <si>
    <t xml:space="preserve">FC-PR-013 Registro de Importación, Modificaciones, Cancelaciones y Reaperturas (Act. 8)
FC-PR-014 Aprobación licencias de importación, modificaciones y cancelaciones (Act. 7)
</t>
  </si>
  <si>
    <t>Modificación para cancelación total o parcial del registro de importación en línea, Información automática y electrónica del resultado al usuario</t>
  </si>
  <si>
    <t>Evaluar la solicitud con base en los requisitos establecidos en la normatividad legal vigente</t>
  </si>
  <si>
    <t>FC-PR-013 Registro de Importación, Modificaciones, Cancelaciones y Reaperturas (Act. 12)</t>
  </si>
  <si>
    <t>Correos electrónicos</t>
  </si>
  <si>
    <t>Evaluar la solicitud y emitir concepto en 1ª. Instancia
Evaluar la solicitud y emitir concepto en 2ª. Instancia</t>
  </si>
  <si>
    <t>Asesor 1 del comité de importaciones
Asesor 2 del comité de importaciones</t>
  </si>
  <si>
    <t>FC-PR-014 Aprobación licencias de importación, modificaciones y cancelaciones (Act. 13, 15)</t>
  </si>
  <si>
    <t>Requerimiento de información* -Solicitud de visto bueno. -Concepto Previa Revisores* -Registro reasignación de solicitud</t>
  </si>
  <si>
    <t>Evaluación y seguimiento</t>
  </si>
  <si>
    <t>Oficina de Control Interno - OAPS</t>
  </si>
  <si>
    <t>Jefe Oficina Control Interno
Jefe Oficina OAPS</t>
  </si>
  <si>
    <t>ES- R1</t>
  </si>
  <si>
    <t>Jefe de oficina de control interno</t>
  </si>
  <si>
    <t>ES-PR-004 Auditoría Interna de Gestión (Act. 4)</t>
  </si>
  <si>
    <t>Ayudas de memoria - Controles de asistencia</t>
  </si>
  <si>
    <t>Rotación o reducción del equipo de auditoría de la OCI</t>
  </si>
  <si>
    <t xml:space="preserve">No contar con auditores internos formados y competentes </t>
  </si>
  <si>
    <t>ES-R2</t>
  </si>
  <si>
    <t>Probabilidad de afectación reputacional, por incumplimiento de las  auditorías internas a los sistemas de gestión</t>
  </si>
  <si>
    <t>Perdida del certificado - Sanciones
Incumplimiento del plan anual de auditorías del MinCIT</t>
  </si>
  <si>
    <t>No se afecta la imagen institucional de forma significativa.
Incumplimiento legal SST</t>
  </si>
  <si>
    <t>Seleccionar Auditores - Educación, Formación y Experirencia de Auditores Internos en las normas de los Sistemas de Gestión implementados</t>
  </si>
  <si>
    <t>Jefe Of. Asesora de Planeación Sectorial</t>
  </si>
  <si>
    <t>ES-PR-005 Auditoría Interna al Sistema Integrado de Gestión - 4. Condiciones Generales (Act. 2)</t>
  </si>
  <si>
    <t>Certificado de Auditor</t>
  </si>
  <si>
    <t>No contar con los recursos económicos para contratar las auditorias internas</t>
  </si>
  <si>
    <t>Asignar recursos por proyecto de inversión, para formar o para contratar las auditorias internas.</t>
  </si>
  <si>
    <t>Proyecto de Inversión</t>
  </si>
  <si>
    <t>Ficha BPIN, Plan Anual de Adquisiciones, Contrato</t>
  </si>
  <si>
    <t>Deficiencias en la planeación de la auditoria.</t>
  </si>
  <si>
    <t>ES-R3</t>
  </si>
  <si>
    <t>Pérdida reputacional, Incumplimiento del objetivo del proceso</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</si>
  <si>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t>
  </si>
  <si>
    <t>Elaborar y enviar a la unidad objeto de auditoria el Plan Individual de Auditoria Interna, la solicitud de información y la carta de representación</t>
  </si>
  <si>
    <t xml:space="preserve">Jefe de oficina de control interno </t>
  </si>
  <si>
    <t xml:space="preserve">ES-PR-004 Auditoría Interna de Gestión (Act. 6) </t>
  </si>
  <si>
    <t>Control de Asistencia , Ayudas de memoria, Papeles de trabajo</t>
  </si>
  <si>
    <t>Revisar el Plan de Auditoria SIG</t>
  </si>
  <si>
    <t>ES-PR-005 Auditoría Interna al Sistema Integrado de Gestión (Act. 3)</t>
  </si>
  <si>
    <t>Debilidades en la presentación de las situaciones identificadas (hallazgos, observaciones).</t>
  </si>
  <si>
    <t>Revisión de las situaciones identificadas antes de emitir el informe, realizar los ajustes pertinentes y remitir el informe preliminar.</t>
  </si>
  <si>
    <t>Jefe de oficina de control interno
Lider del SIG</t>
  </si>
  <si>
    <t>ES-PR-004 Auditoría Interna de Gestión (Act. 11)
ES-PR-005 Auditoría Interna al Sistema Integrado de Gestión (Act. 9)</t>
  </si>
  <si>
    <t>Control de Asistencia, Ayudas de memoria, Papeles de trabajo</t>
  </si>
  <si>
    <t>Elaborar y remitir el informe Final de auditoria</t>
  </si>
  <si>
    <t>ES-PR-004 Auditoría Interna de Gestión (Act. 12)</t>
  </si>
  <si>
    <t>Informe final de auditoria - Memorando</t>
  </si>
  <si>
    <t>Insuficiente análisis del contexto interno y externo de la unidad objeto de la auditoría, evaluación o seguimiento.</t>
  </si>
  <si>
    <t xml:space="preserve">Capacitación al equipo auditor para el cumplimiento del procedimiento de auditoría, evaluación o seguimiento. </t>
  </si>
  <si>
    <t>Jefe de oficina de control interno, Jefe Of. Asesora de Planeación Sectorial</t>
  </si>
  <si>
    <t>ES-GU-002 Guía de auditoria Interna de Gestión 5.2. 
ES-PR-005 Auditoría Interna al Sistema Integrado de Gestión - 4. Condiciones Generales</t>
  </si>
  <si>
    <t>Control de Asistencia, Ayudas de memoria, Papeles de trabajo, * Certificado de Auditor, Ficha BPIN, Plan Anual de Adquisiciones, Contrato</t>
  </si>
  <si>
    <t>Elaborar informe de auditoria interna SIG</t>
  </si>
  <si>
    <t>Jefe Of. Asesora de Planeación Sectorial, Equipo Auditor</t>
  </si>
  <si>
    <t>ES-PR-005 Auditoría Interna al Sistema Integrado de Gestión (Act. 9)</t>
  </si>
  <si>
    <t>Listado de asistencia</t>
  </si>
  <si>
    <t>Desarrollo Empresarial</t>
  </si>
  <si>
    <t>Dirección de Regulacion</t>
  </si>
  <si>
    <t>Asesor de la Direción de Regulación</t>
  </si>
  <si>
    <t>No hacer una planeación en conjunto con la secretaria técnica, del comité Nacional de Codex Alimentarius - CNCA.</t>
  </si>
  <si>
    <t>DE-R1</t>
  </si>
  <si>
    <t xml:space="preserve">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t>
  </si>
  <si>
    <t>Incumplimiento del objetivo del proceso
Quejas y reclamos de las partes interesadas
Pérdida reputacional</t>
  </si>
  <si>
    <t>Quejas de los usuarios relacionadas con la indebida aplicación de la Ley disciplinaria vigente, dentro de las actuaciones disciplinarias.
Imagen institucional afectada localmente por retrasos en la prestación del servicio a los usuarios o ciudadanos.</t>
  </si>
  <si>
    <t>Revisar los documentos relacionados con la agenda de la reunión internacional de la Comisión del Codex Alimentarius.</t>
  </si>
  <si>
    <t>Asesor, Profesional(es)</t>
  </si>
  <si>
    <t>DM-PR-008 COMITÉ NACIONAL DEL CODEX ALIMENTARIUS.</t>
  </si>
  <si>
    <t>Documento Institucional o Página Web del Codex Alimentarius.</t>
  </si>
  <si>
    <t>Analizar y verificar los resultados de los temas planteados.</t>
  </si>
  <si>
    <t>Actas, Registros de Asistencia, Correo Electrónico*</t>
  </si>
  <si>
    <t>No realizar la convocatoria a las sesiones del CNCA y de la Comisión Intersectorial de la Calidad - CIC</t>
  </si>
  <si>
    <t>Analizar las recomendaciones o compromisos generados del resultado de la reunión.</t>
  </si>
  <si>
    <t>DM-PR-004 COMISIÓN INTERSECTORIAL DE LA CALIDAD</t>
  </si>
  <si>
    <t>Acta y Registro de Asistencia.</t>
  </si>
  <si>
    <t>Verificar el avance o cumplimiento de las recomendaciones acordadas en la CIC.</t>
  </si>
  <si>
    <t>Dirección de Regulación</t>
  </si>
  <si>
    <t>Director de Regulación</t>
  </si>
  <si>
    <t>Emisión de un acto administrativo contrario al propósito de la resolución</t>
  </si>
  <si>
    <t>DE-R2</t>
  </si>
  <si>
    <t>Posibilidad de afectación reputacional, por inconformidades de algunos sectores económicos con unidades de normalización, debido a la falta de calidad o inconsistencia técnica y legal en la aprobación de las Unidades Sectoriales de Normalización</t>
  </si>
  <si>
    <t>Incumplimiento del objetivo del proceso
Inconformidades de algunos sectores económicos con unidades de normalización</t>
  </si>
  <si>
    <t>Revisar la documentación enviada y analizar la solicitud de creación de Unidades Sectoriales de Normalización - USN.</t>
  </si>
  <si>
    <t>Asesor, Profesional Especializado</t>
  </si>
  <si>
    <t>DM-PR-007 Aprobación Unidades Sectoriales de Normalización</t>
  </si>
  <si>
    <t>Oficio, Lista de chequeo.</t>
  </si>
  <si>
    <t xml:space="preserve">Mipymes </t>
  </si>
  <si>
    <t>Directora Mipymes</t>
  </si>
  <si>
    <t>Falta de lineamientos estrategicos interinstitucionales y/o intersectoriales   .</t>
  </si>
  <si>
    <t>DE-R3</t>
  </si>
  <si>
    <t>Posibilidad de afectación reputacional, por quejas de grupos de valor o partes interesadas, debido a formulación inapropiada de instrumentos e incentivos de fomento y promoción enfocados a las  a las Micro, Pequeñas y Medianas Empresas</t>
  </si>
  <si>
    <t>Incumplimiento del objetivo del proceso</t>
  </si>
  <si>
    <t>No hay interrupción de las operaciones de la entidad
No se generan sanciones económicas o administrativas</t>
  </si>
  <si>
    <t>Convocar, socializar y validar con actores internos el documento técnico que contiene la propuesta del programa o incentivo diseñado.</t>
  </si>
  <si>
    <t>Asesor, Profesional(es), Director(a) de Mipymes</t>
  </si>
  <si>
    <t>DM-PR-015 Diseño formulación y adopción de instrumentos e incentivos de fomento y promoción enfocados a las Mipymnes (Act. 4)</t>
  </si>
  <si>
    <t>Acta, ayuda de memoria, registro de asistencia, oficio, memorando electrónico*, correo electrónico*, Documento técnico de programa o incentivo diseñado*</t>
  </si>
  <si>
    <t>No identificar de forma clara el problema o necesidad que se pretende atender</t>
  </si>
  <si>
    <t>Convocar, socializar y consensuar con las Entidades Gubernamentales y los actores externos el documento técnico</t>
  </si>
  <si>
    <t>DM-PR-015 Diseño formulación y adopción de instrumentos e incentivos de fomento y promoción enfocados a las Mipymnes (Act. 5)</t>
  </si>
  <si>
    <t>Acta, ayuda de memoria, registro de asistencia, oficio, correo electrónico*, Documento técnico de programa o incentivo diseñado</t>
  </si>
  <si>
    <t>Dirección de Productividad y Competitividad</t>
  </si>
  <si>
    <t>Director Dirección de Productividad y Competitividad</t>
  </si>
  <si>
    <t>Desconocimiento de los requisitos legales y reglamentarios.</t>
  </si>
  <si>
    <t>DE-R6</t>
  </si>
  <si>
    <t xml:space="preserve">Posibilidad de afectación reputacional, por hallazgos de entes de control, debido a la expedición erronea de los actos administrativos sin cumplimiento de los requisitos legales o reglamentarios </t>
  </si>
  <si>
    <t>Perdidas de información, incumplimiento del objetivo del proceso.</t>
  </si>
  <si>
    <t>Seguimiento al cumplimiento del marco normativo del instrumento.</t>
  </si>
  <si>
    <t>Director de productividad y competitividad.</t>
  </si>
  <si>
    <t>Ley 963 de 2005, Decreto 2950 2005, resolución 2 de 2008. (contratos de estabilidad juridica). 2. Decreto 1122 de 2019 (PROFIA)     3.decreto 1156 2020 (Programa de fomento para la industria astillera)   4. Ley 104 de 2005, decreto 2145 de 2016 y sus modificaciones (zonas francas)</t>
  </si>
  <si>
    <t>Acta del comité, listas de chequeo, Actas y resoluciones.</t>
  </si>
  <si>
    <t>Analizar las solicitudes y verificar si cumplen o no con los requisitos previstos en la normatividad</t>
  </si>
  <si>
    <t>DM-PR-010 Prorgrama de fomento a la Industria Automotriz</t>
  </si>
  <si>
    <t>Direccion de Productividad y Competitividad</t>
  </si>
  <si>
    <t>1.Falta de coordinación interinstitucional y/o intersectorial.       .</t>
  </si>
  <si>
    <t>DE-R7</t>
  </si>
  <si>
    <t>Posibilidad de afectación reputacional, por quejas de grupos de valor o partes interesads, debido a formulación inapropiada de instrumentos e incentivos de fomento y promoción enfocados a los sectores productivos</t>
  </si>
  <si>
    <t>Incumplimiento del objetivo del proceso.</t>
  </si>
  <si>
    <t>Identificar los instrumentos e incentivos de fomento y promoción a diseñar, de acuerdo con los lineamientos de la Planeación Estratégica Sectorial.</t>
  </si>
  <si>
    <t>Asesores, Contratistas, Profesionales</t>
  </si>
  <si>
    <t xml:space="preserve">DM-PR-016 Diseño formulación y adopción de instrumentos e incentivos de fomento y promoción enfocados a los sectores productivos (Act. 1, 8). </t>
  </si>
  <si>
    <t>AYUDA DE MEMORIA, REGISTRO DE ASISTENCIA</t>
  </si>
  <si>
    <t>2. No identificar de forma clara el problema o necesidad que se pretende atender</t>
  </si>
  <si>
    <t>Realizar seguimiento al instrumento o incentivo implementado</t>
  </si>
  <si>
    <t>Acta, ayuda de memoria o informe</t>
  </si>
  <si>
    <t xml:space="preserve">Expedición de reglamentos técnicos por parte de entes reguladores sin cumplir con la normatividad vigente, para la formulación y expedición de las medidas que son materia de acuerdos sobre estaculos técnicos al comercio y apliación de medidas sanitarias y fitosanitarias. </t>
  </si>
  <si>
    <t>DE-R8</t>
  </si>
  <si>
    <t xml:space="preserve">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t>
  </si>
  <si>
    <t>Imagen afectada,
Quejas por partes interesadas</t>
  </si>
  <si>
    <t>Revisar concepto previo por parte de la Dirección de Regulación del Ministerio de Comercio Industria y Turismo a las solicitudes relacionadas con las medidas abarcadas en el Acuerdo OTC.</t>
  </si>
  <si>
    <t>DM-PR-005 Administración del Punto de Contacto</t>
  </si>
  <si>
    <t>Oficio o correo electrónico asignando la solicitud.</t>
  </si>
  <si>
    <t>Omitir el paso de transparencia según protocolos</t>
  </si>
  <si>
    <t>Revisar que la solicitud de notificación sea remitida directamente por el ente regulador competente.</t>
  </si>
  <si>
    <t>Desconocimiento de la normatividad vigente por parte de entes externos</t>
  </si>
  <si>
    <t>Aplicar los instructivos de los Acuerdos OTC y MSF de la OMC.</t>
  </si>
  <si>
    <t>Formato de notificación diligenciado.</t>
  </si>
  <si>
    <t xml:space="preserve">Errores al diligenciar el formato de notificación </t>
  </si>
  <si>
    <t xml:space="preserve">Fallos en los sistemas tecnológicos para la notificación </t>
  </si>
  <si>
    <t>Verificar que las inquietudes y solicitudes estén resueltas.</t>
  </si>
  <si>
    <t>Correos electrónicos con inquietudes y solicitudes atendidas. -Correos electrónicos reiterando la atención de inquietudes y solicitudes.</t>
  </si>
  <si>
    <t>No se suministre oportunamente las solicitudes e inquietudes frente a los documentos remitidos al responsable del proyecto (Entidad reguladora)</t>
  </si>
  <si>
    <t>Verificar que el acto administrativo se encuentre adoptado.</t>
  </si>
  <si>
    <t>Correo electrónico solicitando la notificación definitiva, adjuntando el formato de notificación y el acto administrativo adoptado.</t>
  </si>
  <si>
    <t>No se realice seguimiento a la atención de solicitudes e inquietudes frente a los documentos remitidos</t>
  </si>
  <si>
    <t>Centralización de las actividades de regulación en una sola persona</t>
  </si>
  <si>
    <t>Participar en capacitaciones sobre acuerdos OTC y MSF de la OMC. Decreto 210 y 1595.</t>
  </si>
  <si>
    <t>Registro de la aplicación de control: -Registros de asistencia a las capacitaciones.</t>
  </si>
  <si>
    <t>Presión por partes de sectores económicos por intereses comerciales externos frente a la regulación</t>
  </si>
  <si>
    <t>Corregir</t>
  </si>
  <si>
    <t>Sin Registro</t>
  </si>
  <si>
    <t xml:space="preserve">Fortalecimiento del entorno competitivo en la industria a nivel nacional </t>
  </si>
  <si>
    <t>Despacho Ministro</t>
  </si>
  <si>
    <t xml:space="preserve">Asesor despacho ministro </t>
  </si>
  <si>
    <t>Falta de articulación de las estrategias y las entidades a nivel nacional y territorial.</t>
  </si>
  <si>
    <t>PI-R1</t>
  </si>
  <si>
    <t xml:space="preserve">Posibilidad de afectación económica y reputacional por las partes interesadas, debido al no logro de la mejora del entorno competitivo de colombia, en aras de fortalecer el crecimiento inclusivo y sostenible.
</t>
  </si>
  <si>
    <t>Apertura de procesos disciplinarios y fiscales
Disminuición de recursos asignados
Pérdida de confianza de las partes interesadas (usuarios, entidades a nivel nacional y territorial, organismos internacionales)
Pérdida de posiciones en los diferentes indicadores de competitividad
Mala calificación de las encuestas</t>
  </si>
  <si>
    <t>Impacto que afecte la ejecución presupuestal en un valor ≥0,5%.
Pago de sanciones económicas por incumplimiento en la normatividad aplicable ante un ente regulador, las cuales afectan en un valor ≥0,5% del presupuesto general de la entidad.
 Imagen institucional afectada localmente por retrasos en la prestación del servicio a los usuarios o ciudadanos.</t>
  </si>
  <si>
    <t>Promover espacios para la socialización y divulgación de información</t>
  </si>
  <si>
    <t>Asesora del despacho</t>
  </si>
  <si>
    <t>Fichas EBI</t>
  </si>
  <si>
    <t>Correos electrónicos - Actas - Informes de cumplimiento de obligaciones - Notas de prensa</t>
  </si>
  <si>
    <t>Dificultad para articular los resultados sobre la mejora competitiva.</t>
  </si>
  <si>
    <t>Brindar asistencia en la formulación, promoción y articulación institucional.</t>
  </si>
  <si>
    <t>Informes - Diagnóstico - Correos electrónicos - Actas - Listas de Asistencia - Reportes de Gestión - Memorias</t>
  </si>
  <si>
    <t>Dificultad para la adopción de tecnología proveniente de la cuarta revolución.</t>
  </si>
  <si>
    <t>Falta de ejecución de los recursos destinados para la intervención de tramites y mejoras regulatorias.</t>
  </si>
  <si>
    <t>Brindar acompañamiento técnico en la implementación de estrategias de racionalización de trámites y mejora regulatoria.</t>
  </si>
  <si>
    <t xml:space="preserve">Informes - Actas - Correos electrónicos - Fichas de intervención - Reportes de Gestión </t>
  </si>
  <si>
    <t xml:space="preserve">No se tengan mapeados todos los trámites que se deban intervenir </t>
  </si>
  <si>
    <t xml:space="preserve">Desconocimiento de las estrategias en materia de entorno competitivo. </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</si>
  <si>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</si>
  <si>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</si>
  <si>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 xml:space="preserve">Los recursos no se planeen correctamente  generando retrasos en el desarrollo de los progamas y metas del proyecto. </t>
  </si>
  <si>
    <t>PI-R2</t>
  </si>
  <si>
    <t xml:space="preserve">Posibilidad de afectación reputacional por sanciones disciplinarias de los entes de control, por no promover las acciones necesarias para el desarrollo y reconomiento del Subsistema Nacional de la Calidad. </t>
  </si>
  <si>
    <t xml:space="preserve">Sanciones disciplinarias, afectación reputacional. Quejas de los beneficiarios de los programas. </t>
  </si>
  <si>
    <t xml:space="preserve">Realizar el anteproyecto de inversion por cada vigencia. 
</t>
  </si>
  <si>
    <t>Formato de Solicitud de Recursos Anteproyecto de presupuesto de Inversiòn. DE-FM-004.V1</t>
  </si>
  <si>
    <t>correos Electrónicos</t>
  </si>
  <si>
    <t xml:space="preserve">No se lleven acabo los procedimientos previsto por la entidad para la ejecución de los programas. </t>
  </si>
  <si>
    <t xml:space="preserve">Realizar el avance de presupuesto semanal. </t>
  </si>
  <si>
    <t>Avance Presupuesto VDE.</t>
  </si>
  <si>
    <t xml:space="preserve">Correos electrónicos
Listas de asistencias
</t>
  </si>
  <si>
    <t>Actualización de la normatividad sobre contabilidad, información financiera y aseguramiento de la información de aceptación mundial, en el marco de las mejores prácticas y rápida evolución de los negocios a Nivel Nacional</t>
  </si>
  <si>
    <t xml:space="preserve">Por la no aplicación del procedimiento contractual de manera oportuna y correcta. 
</t>
  </si>
  <si>
    <t>PI-R3</t>
  </si>
  <si>
    <t xml:space="preserve">Posibilidd de afectación reputacional, por desiciones de entes de control, debido a la gestión inadecuada para tener los derechos de distribucion y uso de las normas. </t>
  </si>
  <si>
    <t xml:space="preserve">Sanciones administrativas y disciplinarias. </t>
  </si>
  <si>
    <t xml:space="preserve">Pago de sanciones económicas por incumplimiento en la normatividad aplicable ante un ente regulador, las cuales afectan en un valor ≥5% del presupuesto general de la entidad. </t>
  </si>
  <si>
    <t xml:space="preserve">Ejecucion Presupuestal. Seguimiento directivo. </t>
  </si>
  <si>
    <t>Directivo.</t>
  </si>
  <si>
    <t xml:space="preserve">Avance Presupuestal, Informe Mensual de avance. </t>
  </si>
  <si>
    <t>Implementación registro sustancias químicas de uso industrial a nivel  nacional</t>
  </si>
  <si>
    <t>El aplicativo web no funcione de acuerdo a los parámetros establecidos y la demanda requerida para la captura y el análisis de la información de las sustancias químicas.</t>
  </si>
  <si>
    <t>PI-R4</t>
  </si>
  <si>
    <t>Posibilidad de afectación reputacional por sanciones disciplinarias de los entes de control, debido a falta de información sistemática, confiable y oportuna de las sustancias quimicas de uso industrial en Colombia</t>
  </si>
  <si>
    <t xml:space="preserve">Sanciones disciplinarias </t>
  </si>
  <si>
    <t>Interrupción de las operaciones de la entidad por algunas horas.
Imagen institucional afectada localmente por retrasos en la prestación del servicio a los usuarios o ciudadanos.</t>
  </si>
  <si>
    <t>Validar el funcionamiento diario del aplicativo.</t>
  </si>
  <si>
    <t>Ingeniero Contratista</t>
  </si>
  <si>
    <t>Inadecuada divulgación del instructivo de diligeciamiento del registro de sustancias químicas.</t>
  </si>
  <si>
    <t>Realizar divulgación masiva de la información mediante uso de correos electrónicos, pagina web, redes sociales, del Ministerio.</t>
  </si>
  <si>
    <t>Correos electrónicos
Listas de asistencias
Grabaciones</t>
  </si>
  <si>
    <t xml:space="preserve">Apoyo al gobierno en una correcta inserción de Colombia en los mercados internacionales, apertura de nuevos mercados.  </t>
  </si>
  <si>
    <t xml:space="preserve">Despacho de la Viceministra </t>
  </si>
  <si>
    <t>Asesor despacho viceministro de comercio exterior</t>
  </si>
  <si>
    <t xml:space="preserve">La contraparte de la negociación decida no hacer la negociación, la reunión o la profundización. </t>
  </si>
  <si>
    <t>PI-R5</t>
  </si>
  <si>
    <t>Posibilidad de afectación reputacional de las partes interesadas, por no adelantar negociaciones, profundización de acuerdos comerciales, ni aprovecharmiento de los mismos.</t>
  </si>
  <si>
    <t>Menos productos y servicios beneficiados por los acuerdos
Limitación de apertura de nuevos mercados</t>
  </si>
  <si>
    <t xml:space="preserve">Mantener comunicación abierta con la contraparte buscando alternativas para materializar el acuerdo. </t>
  </si>
  <si>
    <t>Viceministra de Comercio Exterior</t>
  </si>
  <si>
    <t>AP-CP-002 Administración, profundización y aprov echamiento de acuerdo y relaciones comerciales</t>
  </si>
  <si>
    <t>Correos electrónicos, memorandos, actas, ayudas de memoria, listas de asistencia, minutas</t>
  </si>
  <si>
    <t>Cierres de fronteras</t>
  </si>
  <si>
    <t>Buscar mercados alternativos</t>
  </si>
  <si>
    <t>Nuevos lineamientos del alto gobierno</t>
  </si>
  <si>
    <t xml:space="preserve">Ajustar la ficha a los nuevos lineamientos </t>
  </si>
  <si>
    <t>Ficha EBI</t>
  </si>
  <si>
    <t>Correos electrónicos, Ficha EBI ajustada</t>
  </si>
  <si>
    <t>Implementación de estrategias para el mejoramiento de capacidades y fortalecimiento de las Mipymes a nivel Nacional</t>
  </si>
  <si>
    <t>Dirección de Micro, pequeña y mediana empresa</t>
  </si>
  <si>
    <t>Director Técnico de la Micro, Pequeña y Mediana empresa</t>
  </si>
  <si>
    <t>Falta de planeación técnica y presupuestal para la ejecución de las actividades asociadas al cumplimiento del proyecto</t>
  </si>
  <si>
    <t>PI-R6</t>
  </si>
  <si>
    <t>Posibilidad de afectación presupuestal por el incumplimiento de las metas asociadas al proyecto de inversión</t>
  </si>
  <si>
    <t>Bajo nivel en el fortalecimiento empresarial propuesto
Hallazgos de entes de control sobre la planeación de las actividades y la ejecución de los recursos 
Afectación presupuestal</t>
  </si>
  <si>
    <t>Pérdida de cobertura en la prestación de los servicios de la entidad ≥1%.R19</t>
  </si>
  <si>
    <t>Documentar el proceso de planeación técnica y presupuestal</t>
  </si>
  <si>
    <t>Director Técnico</t>
  </si>
  <si>
    <t>Proceso de Direccionamiento Estratégico DE-CP-001</t>
  </si>
  <si>
    <t>Contratos, convenios, resoluciones de transferencias y soportes respectivos</t>
  </si>
  <si>
    <t>Falta de seguimiento a los contratistas y ejecutores de las actividades del proyecto</t>
  </si>
  <si>
    <t>Establecer los mecanismos de seguimiento a los operadores que se contraten para la ejecución de los programas o actividades</t>
  </si>
  <si>
    <t>Procedimiento  seguimiento al cumplimiento de metas por recursos transferidos a terceros DE-PR-020</t>
  </si>
  <si>
    <t>Actas de reunión, informes periódicos de acuerdo con lo que se establezca en el documento de compromiso (contrato, convenio, etc)</t>
  </si>
  <si>
    <t>Condiciones del entorno que afectan negativamente el cumplimiento de las metas del proyecto (Ejemplo: situaciones económicas, sociales y/o sanitarias en las zonas en las que se desarrollan las actividades del proyecto)</t>
  </si>
  <si>
    <t>No existe</t>
  </si>
  <si>
    <t>Apoyo para el fomento y promoción de la sofisticación e innovación en las Mipymes colombianas</t>
  </si>
  <si>
    <t>Falla en la implementación de estrategias para conseguir el objetivo</t>
  </si>
  <si>
    <t>PI-R7</t>
  </si>
  <si>
    <t xml:space="preserve">Posibilidad de afectación  presupuestal, para la entidad, debido al incumplimiento en el proceso de mejoramiento de las capacidades de innovación en las micro, pequeñas y medianas empresas.  </t>
  </si>
  <si>
    <t xml:space="preserve">Afectación prespuestal
Falta de cobertura de los servicios por parte del ministerio
Hallazgos de auditorias de entes de control </t>
  </si>
  <si>
    <t>Impacto que afecte la ejecución presupuestal en un valor ≥1%.</t>
  </si>
  <si>
    <t>Emitir la resolución de transferencia.</t>
  </si>
  <si>
    <t>Resolución</t>
  </si>
  <si>
    <t xml:space="preserve">Verificar la publicación de la convocatoria </t>
  </si>
  <si>
    <t>Términos de referencia - Correos electrónicos</t>
  </si>
  <si>
    <t xml:space="preserve">Falta de asignación presupuestal para el proyecto de inversión </t>
  </si>
  <si>
    <t>Fortalecimiento de los servicios brindados a los usuarios de comercio exterior a nivel Nacional</t>
  </si>
  <si>
    <t>Oficina Sistemas de Informacion</t>
  </si>
  <si>
    <t>Jefe Oficina Sistemas de Informacion</t>
  </si>
  <si>
    <t>No se encuentre  en condiciones operativas la plataforma tecnológica</t>
  </si>
  <si>
    <t>PI-R8</t>
  </si>
  <si>
    <t>Posibilidad  de afectacion reputacional  por  la indisponibilidad en la prestación de servicios de Tecnología que se prestan a través de la Ventanilla Unica  de Comercio Exterior - VUCE</t>
  </si>
  <si>
    <t>Riesgo de seguridad de la información</t>
  </si>
  <si>
    <t>Afectación de los servicios que se prestan sobre la plataforma técnologica
Quejas de los usuarios</t>
  </si>
  <si>
    <t xml:space="preserve"> Inoportunidad en la información, ocasionando retrasos en la atención a los usuarios.</t>
  </si>
  <si>
    <t>Hacer seguimiento al funcionamiento de la plataforma tecnológica - VUCE</t>
  </si>
  <si>
    <t>Reporte de seguimiento mensual en el aplicativo SPI (Sistema de Seguimiento a Proyectos de Inversion) del DNP</t>
  </si>
  <si>
    <t>Desarrollo de estrategias con enfoque territorial para la promoción y la competitividad turística a nivel nacional (BPIN 2017011000190)</t>
  </si>
  <si>
    <t>Viceministerio de Turismo</t>
  </si>
  <si>
    <t>Viceministro de Turismo</t>
  </si>
  <si>
    <t>Debilidades en el seguimiento al proyecto de inversión en el aplicativo SPI</t>
  </si>
  <si>
    <t>PI-R9</t>
  </si>
  <si>
    <t>Posibilidad de afectación reputacional, por sanciones de entes de control, debido a la pérdida de la trazabilidad de las actividades realizadas en el marco de la ejecución del proyecto de inversión</t>
  </si>
  <si>
    <t>Incumplimiento de las metas del proyecto 
Hallazgos de los entes de control a la ejecución del proyecto
Sanciones disciplinarias</t>
  </si>
  <si>
    <t>Reclamaciones o quejas de los usuarios que podrían implicar una denuncia ante los entes reguladores o una demanda de largo alcance para la entidad.
Imagen institucional afectada en el orden nacional o regional por retrasos en la prestación del servicio a los usuarios o ciudadanos.
Investigaciones penales, fiscales o disciplinarias.</t>
  </si>
  <si>
    <t>Reportar mensualmente la información de seguimiento al proyecto de inversión en SPI, según los manuales del DNP.</t>
  </si>
  <si>
    <t>Contratista</t>
  </si>
  <si>
    <t>Guía de registro de seguimiento mensual versión 5.0 (del DNP)</t>
  </si>
  <si>
    <t>Registro de seguimiento mensual en el aplicativo SPI</t>
  </si>
  <si>
    <t>Enviar trimestralmente a la OAPS el formato de seguimiento de las transferencias a terceros, el cual será diligenciado en articulación con los terceros que recibieron los recursos</t>
  </si>
  <si>
    <t>Directora de Calidad y Desarrollo Sostenible  Coordinadora del Grupo de Promoción</t>
  </si>
  <si>
    <t>Procedimiento seguimiento al cumplimiento de metas por recursos transferidos a terceros DE-PR-020</t>
  </si>
  <si>
    <t>Formato DE-FM-020 adjuntado en la plataforma SPI y enviado a la OAPS trimestralmente</t>
  </si>
  <si>
    <t>Falla de los sistemas de información del DNP, SPI y SUIFP</t>
  </si>
  <si>
    <t>Reportar con antelación a la fecha límite en los sistemas de seguimiento correspondientes y consultar oportunamente a la mesa de ayuda del DNP en caso de que hayan fallas o inconsistencias en los sistemas</t>
  </si>
  <si>
    <t>Reporte realizado con antelación en SPI y correo electrónico enviado a soporte del SPI del DNP</t>
  </si>
  <si>
    <t>Deficiencia en el tratamiento de la documentación del proyecto</t>
  </si>
  <si>
    <t>Incorporación de la serie Proyectos de inversión en la Tabla de Retención Documental (TRD) del Despacho del Viceministerio de Turismo con el fin de llevar registro y control de toda la documentación asociada al proyecto</t>
  </si>
  <si>
    <t>Coordinador Grupo de Gestión Documental</t>
  </si>
  <si>
    <t>Oficio de solicitud al Grupo de Gestión Documental para incorporar la serie documental de proyectos de inversión en la TRD del Despacho - Acción de Mejora M 17-173</t>
  </si>
  <si>
    <t>APOYO PARA EL ACCESO A LOS MERCADOS DE LAS UNIDADES PRODUCTIVAS DE LA POBLACIÓN VÍCTIMA DEL CONFLICTO ARMADO  NACIONAL</t>
  </si>
  <si>
    <t>Fallas en la planeación presupuestal para el traslado de recursos a los patrimonios autonomos</t>
  </si>
  <si>
    <t>PI-R10</t>
  </si>
  <si>
    <t>Posilidad de afectación presupuestal en la asignación de recursos para cada vigencia fiscal para el cumpimiento de metas de atención de poblacion victima y vulnerable</t>
  </si>
  <si>
    <t>Limitado nivel de desarrollo empresarial de la poblacion victima y vulnerable que aduce reducciones considerables de asignación presupuestal y hallazgos de los entes de control.</t>
  </si>
  <si>
    <t>Pérdida de cobertura en la prestación de los servicios de la entidad por reducciones en la asignación presupuestal.</t>
  </si>
  <si>
    <t>Proceso de seguimiento previo en el aval al desarrollo de los intrumentos y posterior traslado de recursos al patrimonio.</t>
  </si>
  <si>
    <t>Procedimiento  seguimiento al cumplimiento de metas por recursos transferidos a terceros DE-PR-02</t>
  </si>
  <si>
    <t>Actas de reunión, informes periódicos de acuerdo con lo que se establezca en el documento de compromiso (contrato, convenio, etc</t>
  </si>
  <si>
    <t>Falta de planeación tecnica en la ejecución de los recursos transferidos para el cumplimiento de metas en la vigencia fiscal</t>
  </si>
  <si>
    <t>Establecimiento de tableros de control semanales para el compromiso de los recursos soportados en la suscripción de contratos/convenios</t>
  </si>
  <si>
    <t>Procedimiento  seguimiento al cumplimiento de metas por recursos transferidos a terceros DE-PR-03</t>
  </si>
  <si>
    <t>Proceso de seguimiento quincenal con los operadores y ejecutores de lls instrumentos en conjunto con los patrimonios autonomos</t>
  </si>
  <si>
    <t>Procedimiento  seguimiento al cumplimiento de metas por recursos transferidos a terceros DE-PR-04</t>
  </si>
  <si>
    <t>Fortalecimiento en la gestión administrativa e institucional del Ministerio de Comercio, Industria y Turismo a nivel Nacional</t>
  </si>
  <si>
    <t>Secretaría General / Oficina Asesora de Planeación Sectoral</t>
  </si>
  <si>
    <t>Asesora Secretaría General</t>
  </si>
  <si>
    <t>PI-R11</t>
  </si>
  <si>
    <t>Posibiliad de afectación económica y reputacional, en el cumplimiento de los objetivos del ministerio, debido a la no ejecución de las acciones encaminadas a la ejecución de las dimesiones de gestión y desempeño institucional.</t>
  </si>
  <si>
    <t>Deterioro en el indice de desempeño insitucional a cargo de MinCIT</t>
  </si>
  <si>
    <t xml:space="preserve"> Incumplimiento en las metas y objetivos institucionales afectando el cumplimiento en las metas de gobierno.
Sanción por parte del ente de control u otro ente regulador</t>
  </si>
  <si>
    <t>Enviar solicitud de recursos deinversión a la OAPS</t>
  </si>
  <si>
    <t>AMPLIACIÓN DE LA CAPACIDAD DE LOS SERVICIOS DE LAS TECNOLOGÍAS DE INFORMACIÓN EN EL MINCIT  NACIONAL</t>
  </si>
  <si>
    <t>Jefe de Oficina de Sistemas de Información</t>
  </si>
  <si>
    <t>No se encuentre en condiciones operativas la plataforma tecnológica</t>
  </si>
  <si>
    <t>PI-R12</t>
  </si>
  <si>
    <t xml:space="preserve">Posibilidad de afectación reputacional, por quejas de los usuarios debido a la prestación de servicios de Tecnología </t>
  </si>
  <si>
    <t xml:space="preserve">Fallas Tecnólogicas (Gestión) </t>
  </si>
  <si>
    <t>Inoportunidad en la información, ocasionando retrasos en la atención a los usuarios</t>
  </si>
  <si>
    <t>Realizar  seguimiento permanente al funcionamiento de la plataforma tecnológica de la entidad</t>
  </si>
  <si>
    <t>Reporte de seguimiento mensual en el aplicactivo SPI (Seguimiento Proyectos de Inversión) del DNP.
Correo Electrónico mensual que contiene el resultado del Indicador de:  "Disponibilidad en la prestación de servicios de Tecnología"</t>
  </si>
  <si>
    <t>APOYO AL SECTOR TURÍSTICO PARA LA PROMOCIÓN Y COMPETITIVIDAD LEY 1101 DE 2006 A NIVEL NACIONAL</t>
  </si>
  <si>
    <t>Dirección de Análisis Sectorial y Promoción del Viceministerio de Turismo</t>
  </si>
  <si>
    <t>Director de Análisis Sectorial y Promoción del Viceministerio de Turismo</t>
  </si>
  <si>
    <t>PI-R13</t>
  </si>
  <si>
    <t>Posibilidad de afectación económica y reputacional, en la financiación de iniciativas de competitividdad y promoción turísica por posibles demoras en la transferencia de los recursos.</t>
  </si>
  <si>
    <t>Afectación en el logro de las metas del proyecto de inversión, reduciendo la cantidad de proyectos de promoción y competitividad turística que se pueden cofinanciar</t>
  </si>
  <si>
    <t>Imagen institucional afectada en el orden nacional o regional por retrasos en la prestación del servicio a los usuarios o ciudadanos
Impacto que afecte la ejecución presupuestal en un valor ≥1%.</t>
  </si>
  <si>
    <t>Hacer seguimiento a las actividades que permitan el traslado de los recursos</t>
  </si>
  <si>
    <t>IMPLEMENTACIÓN  DE INSTRUMENTOS QUE MEJOREN LA PRODUCTIVIDAD Y COMPETITIVIDAD DE LAS EMPRESAS PARA INCREMENTAR, DIVERSIFICAR Y SOFISTICAR LA OFERTA  NACIONAL</t>
  </si>
  <si>
    <t xml:space="preserve">Dirección de Productividad y Competitividad </t>
  </si>
  <si>
    <t xml:space="preserve">Director de Productividad y Competitividad </t>
  </si>
  <si>
    <t>Fallas en la etapa de diseño de los instrumentos que mejoren la competitividad y productividad de las empresas.</t>
  </si>
  <si>
    <t>PI-R14</t>
  </si>
  <si>
    <t xml:space="preserve">Posibilidad de afectación reputacional, por quejas de las partes interesadas, durante la ejecucion de un instrumento o programas de poco alcance que no permiten impactar como es debido en la mejora de la productividad y competitividad de las empresas </t>
  </si>
  <si>
    <t xml:space="preserve">No cumplir con el objetivo
Afectación reputacional
Falta de cobertura de los servicios por parte del Ministerio
Hallazgos de auditorias de entes de control  </t>
  </si>
  <si>
    <t>Validar el documento técnico del instrumento o incentivo diseñado.</t>
  </si>
  <si>
    <t>DM-PR-016 DISEÑO, FORMULACIÓN Y ADOPCIÓN DE INSTRUMENTOS E INCENTIVOS DE FOMENTO Y PROMOCIÓN ENFOCADO A LOS SECTORES PRODUCTIVOS</t>
  </si>
  <si>
    <t>Acta, ayuda de memoria, registro de asistencia, Documento técnico de instrumento o incentivo diseñado*</t>
  </si>
  <si>
    <t>Fallas en la etapa de implementación de los instrumentos que mejoren la competitividad y productividad de las empresas .</t>
  </si>
  <si>
    <t xml:space="preserve"> Realizar seguimiento al instrumento o incentivo implementado</t>
  </si>
  <si>
    <t>DM-PR-016 DISEÑO, FORMULACIÓN Y ADOPCIÓN DE INSTRUMENTOS E INCENTIVOS DE FOMENTO Y PROMOCIÓN ENFOCADO A LOS SECTORES PRODUCTIVOS
DE-PR-017 REGISTRO Y SEGUIMIENTO A PROYECTOS DE INVERSIÓN (act. 4)</t>
  </si>
  <si>
    <t>Informe de supervisión
Registro en SPI(*) Informe de Seguimiento a Terceros</t>
  </si>
  <si>
    <t>Bajo</t>
  </si>
  <si>
    <t>MAPA DE RIESGOS</t>
  </si>
  <si>
    <t>Los riesgos identificados en la Matriz de Gestión de Riesgos se encuentran ubicados en el siguiente mapa:</t>
  </si>
  <si>
    <t>ZONA DE RIESGO</t>
  </si>
  <si>
    <t>Extremo</t>
  </si>
  <si>
    <t xml:space="preserve">Alto </t>
  </si>
  <si>
    <t>Moderado</t>
  </si>
  <si>
    <t>MAPAS DE CALOR</t>
  </si>
  <si>
    <r>
      <t xml:space="preserve">ZONAS DE </t>
    </r>
    <r>
      <rPr>
        <b/>
        <u/>
        <sz val="11"/>
        <color theme="1"/>
        <rFont val="Arial"/>
        <family val="2"/>
      </rPr>
      <t>RIESGO DE GESTIÓN Y SEGURIDAD DIGITAL</t>
    </r>
  </si>
  <si>
    <t>Descriptor</t>
  </si>
  <si>
    <t>Nivel</t>
  </si>
  <si>
    <t>Muy Alta</t>
  </si>
  <si>
    <t>Alta</t>
  </si>
  <si>
    <t>Media</t>
  </si>
  <si>
    <t>Baja</t>
  </si>
  <si>
    <t>Muy Baja</t>
  </si>
  <si>
    <t>Leve</t>
  </si>
  <si>
    <t>Menor</t>
  </si>
  <si>
    <t>Mayor</t>
  </si>
  <si>
    <t>Catastrófico</t>
  </si>
  <si>
    <t>HISTORIAL DE CAMBIOS DEL CONTENIDO</t>
  </si>
  <si>
    <t>VERSIÓN</t>
  </si>
  <si>
    <t>DESCRIPCIÓN DEL CAMBIO</t>
  </si>
  <si>
    <t>ELABORADO POR:
(nombre y cargo)</t>
  </si>
  <si>
    <t>REVISADO POR:
(nombre y cargo)</t>
  </si>
  <si>
    <t>APROBADO POR:
(nombre y cargo)</t>
  </si>
  <si>
    <t>Ivonn Moreno Barrera - Profesional
Yamith García - Profesional
Carolina Rivera Garzón - Profesional 
Paula Jimena Montoya - Profesional
Ligia Patricia Rodriguez - Profesional
Paola Gisela Penagos Pastrana - Profesional 
Liliana Núñez Montaña - Profesional</t>
  </si>
  <si>
    <t>Manuela Miranda Castrillon
Jefe Oficina Asesora de Planeación Sectorial</t>
  </si>
  <si>
    <t>Se hizo ajuste de los controles de los riesgos SG-R3 Posibilidad de afectación económica y reputacional por entes de control debido a incumplimiento de los requisitos legales y otros asociados a ambiental y Seguridad y Salud en el Trabajo, EFR y SG-R5 Probabilidad de afectación reputacional y económica, debido a la  incorrecta definición, aplicación y seguimiento de controles ambientales y de Seguridad y Salud en el Trabajo, teniendo en cuenta las actividades de los procedimientos asociados respectivamente.</t>
  </si>
  <si>
    <t>Se actualiza la matriz teniendo en cuenta la nueva Politica y Metodologia Riesgos y Oportunidades del MinCIT.
Se inactivan los indicadores ya que los riesgos residuales quedaron en una zona de riesgo que no requiere indicador, a excepción del riesgo IC-R1 Posibilidad de afectación reputacional, por sanciones de entes de control, debido al incumplimiento en los tiempos de respuestas de las PQRSD de acuerdo a la normatividad vigente con indicador 441.</t>
  </si>
  <si>
    <t xml:space="preserve">
Nelson Eduardo Mongui Gonzalez - Profesional
Aurora Villalobos Diaz - Profesional
Anamaria Romero - Profesional
Diego Ferreira Nieto - Profesional
Liliana Nuñez Montaña - Contratista</t>
  </si>
  <si>
    <t>Manuela Miranda Castrillón
Jefe Oficina Asesora de Planeación Sectorial</t>
  </si>
  <si>
    <t>Maria Fernanda Prieto - Coordinadora de Comunicaciones 
Laura Camila Diaz Sora
Coordinador(a) Grupo de Relación con el Ciudadano</t>
  </si>
  <si>
    <t xml:space="preserve">Se actualizan los controles del riesgo IC-R2 Posibilidad de afectación reputacional, por quejas de partes interesadas y/o grupos de valor, debido a publicación de información inexacta o inoportuna, por desconocimiento de las estrategias de comunicaciones vigentes, teniendo en cuenta las actividades de los procedimientos relacionados. </t>
  </si>
  <si>
    <t>Nelson Eduardo Mongui Gonzalez - Profesional
Aurora Villalobos Diaz - Profesional
Anamaria Romero - Profesional
Diego Ferreira Nieto - Profesional
Liliana Nuñez Montaña - Contratista</t>
  </si>
  <si>
    <t>Maria Fernanda Prieto - Coordinadora Grupo Comunicaciones
Tatiana Mireya Roman
Coordinadora Grupo de Relacion con el Ciudadano</t>
  </si>
  <si>
    <t xml:space="preserve">Se crea la matriz teniendo en cuenta la nueva Politica y Metodologia Riesgos y Oportunidades del MinCIT. </t>
  </si>
  <si>
    <t xml:space="preserve">Claudia Colmenares - Luz Angela Gomez - Daissy Liliana Salcedo - Maria Margarita Serrano - Oscar Javier Siza - Linda Vanessa Gomez - Angela Fetecua
- Andrea Catalina Lasso - Wilmar Franco - Martha Janneth Reina Gonzalez
- Adriana Alvarado Sanchez - Priscila Aunta - Edgar Carillo  - Ximena Pantoja
- Edison Smith Fonseca - Anyela Lara Gualteros - Manuel Fernando Alvarez
- Alejandra Bolaño - Adriana Rivera Murcia - Liliana Nuñez </t>
  </si>
  <si>
    <t>Claudia Colmenares 
Luz Angela Gomez 
Daissy Liliana Salcedo
Maria Margarita Serrano
Oscar Javier Siza 
Linda Vanessa Gomez 
Angela Fetecua
Andrea Catalina Lasso
Martha Reina
Priscila Aunta
Edgar Carillo</t>
  </si>
  <si>
    <t>Se realizaron las siguientes modificaciones: 
- Se eliminó el riesgo PI-R19, ya que es igual que el PI-R10. 
- El proyecto de inversión Apoyo al sector turístico para la promoción y competitividad Ley 1101 de 2006 a nivel nacional (BPIN 2018011000135) se modifican los responsables. 
- En el proyecto BPIN 2017011000190, se eliminó la causa del riesgo, denominada “Debilidades en el seguimiento de los recursos transferidos a terceros”, dado que al volver a revisar me doy cuenta de que está contenida en la primera por cuanto el seguimiento a las transferencias hace parte del seguimiento general que se le hace al proyecto y se cambia la redacción de la causa “Debilidades en el reporte de la información de seguimiento al proyecto de inversión en el aplicativo SPI” por “Debilidades en el seguimiento al proyecto de inversión en el aplicativo SPI”.
Se elimina el PI-R20 ya que es igual que el PI-R14
Se elimina el PI-R9 ya que es igual que el PI-R7
Se elimina el PI-R13 ya que es igual que el PI-R8</t>
  </si>
  <si>
    <t xml:space="preserve">Se actualiza la matriz de riesgos teniendo en cuenta la nueva Politica y Metodologia Riesgos y Oportunidades del MinCit. 
Los riesgos R1, R2 y R3 , se unifican en el riesgo DG-R1, ya que vienen siendo las mismas causas. 
Se unifican los riesgos R4 y R6 
Se modifica el indicador del riesgo DG-R2, para facilitar su medición y control. </t>
  </si>
  <si>
    <t>Pablo Vargas - Coordinador Grupo de Gestión Documental
Elbi Asaneth Correa Rodriguez - 
Liliana Nuñez Montaña - Profesional</t>
  </si>
  <si>
    <t>Manulea Miranda Castrillon
Jefe Oficina Asesora de Planeación Sectorial</t>
  </si>
  <si>
    <t>Pablo Vargas
Coordinador Grupo de Gestión Documental</t>
  </si>
  <si>
    <t>Se incluyen las actividades de control de los procedimientos GD-PR-016 Préstamos Documentales y GD-PR-017 Documento Electrónico (Act. 3)</t>
  </si>
  <si>
    <t xml:space="preserve">Se actualiza la matriz de riesgos teniendo en cuenta la nueva Politica y Metodologia Riesgos y Oportunidades del MinCit. 
Se eliminan los riesgos R5-Incumplimiento de los requisitos necesarios para aplicar a las becas ofrecidas por organismos internacionales - R4- Pensiones liquidadas de manera inadecuada.
Se crea el TH-R6 Posibilidad de afectación reputacional, por quejas de las partes interesadas, debido a comportamientos de funcionarios no acordes a los principios y valores del servicio público.
Se inhabilitan los indicadores, ya que de acuerdo a la nueva ubicación de los riesgos residuales ninguno se encuentra en zona alta o extrema
</t>
  </si>
  <si>
    <t>Karol Lizeth Lopez Reyes - Asesor
Vladimir Garavito Cardenas - Asesor
Jennifer Rodriguez Espitia - Secretario Ejecutivo
Stella Jimenez Mayorga - Profesional Universitario
Luz Amparo Betancourt Hernandez - Profesional Esp.
Hadbley Hidallyd Riaño Davila - Axuliar Admon
Pablo Hernando Vargas Moreno - Profesional Univ.
Pablo Hernan Gomez Piñeros - Profesional  
Maria del Pilar Herrera Quintero - Profesional Esp.
Alejandra Sandoval Cuellar - Profesional Técnico
Rosa del Pilar Lopez Cardozo - Secrtaria
Liliana Nuñez Montaña - Profesional</t>
  </si>
  <si>
    <t>Diana Francina Duran Mejia
Coordiandor Grupo Talento Humano</t>
  </si>
  <si>
    <t>Se actualizaron los controles teniendo en cuenta las actividades de los procedimientos actuales del proceso</t>
  </si>
  <si>
    <t>Karol Lizeth Lopez Reyes - Asesor
Vladimir Garavito Cardenas - Asesor
Jennifer Rodriguez Espitia - Secretario Ejecutivo
Stella Jimenez Mayorga - Profesional Universitario
Luz Amparo Betancourt Hernandez - Profesional Esp.
Hadbley Hidallyd Riaño Davila - Auxiliar Admon
Pablo Hernando Vargas Moreno - Profesional Univ.
Pablo Hernan Gomez Piñeros - Profesional  
Maria del Pilar Herrera Quintero - Profesional Esp.
Alejandra Sandoval Cuellar - Profesional Técnico
Janeth Alejandra Garzon Amaya - Profesional 
Sulena Camacho Ruiz - Profesional 
Aisa del Carmen Galvis Cabrales - Profesional 
Rosa del Pilar Lopez Cardozo - Secrtaria
Liliana Nuñez Montaña - Profesional</t>
  </si>
  <si>
    <t>Se actualiza la matriz teniendo en cuenta la nueva Politica y Metodologia Riesgos y Oportunidades del MinCit. Se inhabilitan los indicadores, ya que de acuerdo a la nueva ubicación de los riesgos residuales ninguno se encuentra en zona alta o extrema</t>
  </si>
  <si>
    <t>Angélica Coy Fajardo - Profesional
Esperanza Garzón Gil - Profesional
Leonila López - Profesional
María del Carmen Moreno - Profesional
Liliana Núñez - Profesional</t>
  </si>
  <si>
    <t>Nohora Ahigsa Martínez Martínez
Coordinadora Grupo Contabilidad
Diana Carolina Valdeblanquez - Coordinadora Grupo Tesorería
Rafael Chavarro Encizo -
Coordinador Grupo Presupuestos</t>
  </si>
  <si>
    <t>Se actualizan los controles de los riesgos GRF-R1 Posibilidad de afectación económica, por ejecución del presupuesto de gastos, debido a información inadecuada - GRF-R2 Posibilidad de hallazgos u observaciones por parte de entes control, debido a suministro de información contable y financiera por no ser comprensible, relevante o confiable. GRF-R3 Posibilidad de afectación reputacional, por PQR de grupos de valor, debido al incumplimiento en las obligaciones del ministerio.</t>
  </si>
  <si>
    <t xml:space="preserve">Se actualiza la matriz teniendo en cuenta la nueva Politica y Metodologia Riesgos y Oportunidades del MinCit. </t>
  </si>
  <si>
    <t xml:space="preserve">Mandy Margot Betancourt - Asesora Com. Imp. 
Delia Amparo Muñoz - Coord. Grupo VUCE 
Carmen Ivone Gómez - Subdirectora de Diseño y Adm. de Oper.
Manuel Guillermo Camargo - Profesional Especializado
César Augusto Ochoa - Coord. Grupo Reg. Prod. Bienes Nac.
Eloisa Fernández de Deluque - Subd. de Prácticas Comerciales
Yorfany Soto Posada - Técnico Administrativo
Liliana Núñez Montaña- Profesional </t>
  </si>
  <si>
    <t>Luis Fernando Fuentes Ibarra Director de Comercio Exterior</t>
  </si>
  <si>
    <t xml:space="preserve">Se actualizaron los controles de todos los riesgos, de acuerdo a las actividades de los procedimientos del proceso. </t>
  </si>
  <si>
    <t xml:space="preserve">Se actualizó la matriz teniendo en cuenta la nueva Politica y Metodologia Riesgos y Oportunidades del MinCit. 
Se elimina el indicador ya que, los riesgos residuales quedaron en una zona de riesgo que no requiere indicador. </t>
  </si>
  <si>
    <t>JHONNY ENRIQUE LOPEZ - Profesional 
LEIDY JOHANA RAMOS - Profesional 
IVONN MORENO BARRERA - Profesional
LILIANA NÚÑEZ MONTAÑA - Profesional</t>
  </si>
  <si>
    <t>MANUELA MIRANDA CASTRILLÓN
Jefe Oficina Asesora de Planeación Sectorial</t>
  </si>
  <si>
    <t>DIEGO GUSTAVO FALLA FALLA
Jefe Oficina Control Interno</t>
  </si>
  <si>
    <t>Se actualizaron los controles teniendo en cuenta la actualización del procedimiento ES-PR-005 Auditoría Interna al Sistema Integrado de Gestión.</t>
  </si>
  <si>
    <t>Se actualiza la matriz teniendo en cuenta la nueva Politica y Metodologia Riesgos y Oportunidades del MinCit. 
Se unifican los riesgos de los Sistemas de Gestión de Calidad, Ambiental y SG-SST
Se inhabilitan los indicadores, ya que de acuerdo a la nueva ubicación de los riesgos residuales ninguno se encuentra en zona alta o extrema
Se documenta el riesgo PE-R4 Posibilidad de afectación reputacional para el Ministerio por la materialización de los riesgos de corrupción. 
Se inhabilitan los indicadores, ya que de acuerdo a la nueva ubicación de los riesgos residuales ninguno se encuentra en zona alta o extrema</t>
  </si>
  <si>
    <t xml:space="preserve">Ivonn Moreno Barrera - Profesional
Yamith García - Profesional
Carolina Rivera Garzón - Profesional 
Paula Jimena Montoya - Profesional
Ligia Patricia Rodriguez - Profesional
Paola Gisela Penagos Pastrana - Profesional 
Liliana Núñez Montaña - Profesional
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t>
  </si>
  <si>
    <t>Se actualiza la matriz teniendo en cuenta la nueva Politica y Metodologia Riesgos y Oportunidades del MinCit. 
El riesgo R10-Inexactitud en la información presentada en los informes MiPymes.V1 se unifica con el riesgo R5-Inexactitud en la información presentada en los informes.V1
Se inhabilitan los indicadores, ya que de acuerdo a la nueva ubicación de los riesgos residuales ninguno se encuentra en zona alta o extrema.
El Riesgo R1 Se elimina teniendo en cuenta que el equipo técnico se encuentra en condiciones para asumir las responsabilidades establecidas en el procedimiento, y este no es un riesgo.
El Riesgo R16 se elimina ya que a partir del 1 de enero de 2021 con la entrada en vigencia de la Ley 2056 de 2020 "Por la cual se regula la organización y el funcionamiento del Sistema General de Regalías ”, se deroga la Ley 1530 de 2020 y todas las reglamentaciones que le sean contrarias; incluyendo la función de representar al Gobierno Nacional como miembro de los OCAD designados para asumir las responsabilidades establecidas en el procedimiento, y este no es un riesgo.
El Riesgo R15 se reemplaza por el riesgo Posibilidad de afectación reputacional, debido a formulación inapropiada de instrumentos e incentivos de fomento y promoción enfocados a los sectores productivos.
El Riesgo R17 se había eliminado en la validación de riesgos anteriores teniendo en cuenta que es un riesgo el cual no puede ser controlado por el equipo técnico y se reemplaza por el RC19.</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</si>
  <si>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Liliana Núñez - Contratista </t>
  </si>
  <si>
    <t>Aurelio Enrique Mejía Mejía - Director Dirección de Regulación 
Sandra Gisella Acero Waltero - Directora Dirección de Micro, Pequeña y Mediana Empresa
Maria Edith Zapata Valencia - Director Dirección de Productividad y Competitividad</t>
  </si>
  <si>
    <t xml:space="preserve">Se actualizaron los controles del riesgo DE-R1 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DE-R4 Posibilidad de afectación reputacional, por hallazgos de entes de control debido a inexactitud en la información presentada en los informes, DE-R6 Posibilidad de afectación reputacional, por hallazgos de entes de control, debido a la expedición erronea de los actos administrativos sin cumplimiento de los requisitos legales o reglamentarios, teniendo en cuenta los procedimientos del proceso. 
Se crea el riesgos DE-R8 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Se modifica la redacción y la consecuencia del riesgos DE-R3 Posibilidad de afectación reputacional, por quejas de grupos de valor o partes interesadas, debido a formulación inapropiada de instrumentos e incentivos de fomento y promoción enfocados a las  a las Micro, Pequeñas y Medianas Empresas. </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</si>
  <si>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Luz Myriam Zuluaga Montes - Profesional
Daniella Andrea Rojas Duque - Profesional
Liliana Hernandez TolozA - Profesional
Margarita María González Serna - Profesional
Liliana Núñez - Contratista </t>
  </si>
  <si>
    <t>Aurelio Enrique Mejía Mejía - Director Dirección de Regulación 
Sandra Gisella Acero Waltero - Directora Dirección de Micro, Pequeña y Mediana Empresa
Juan Sebastián Gutierrez Botero - Director Dirección de Productividad y Competitividad
Maria Edith Zapata Valencia - Coordinadora  Grupo de Zonas Francas</t>
  </si>
  <si>
    <t>Se actualiza la matriz teniendo en cuenta la nueva Politica y Metodologia Riesgos y Oportunidades del MinCit. 
Se inhabilitan los indicadores, ya que de acuerdo a la nueva ubicación de los riesgos residuales ninguno se encuentra en zona alta o extrema</t>
  </si>
  <si>
    <t>Javier Alejandro Suarez - Profesional Especializado
Libia Patricia Higuera - Tecnico Administrativo 
Doris Adriana Gutierrez Navarro - Tecnico Administrativo
Jhon Edgar Avilés González - Tecnico Administrativo
Ilsa Cristina Martinez - Profesional Especializado
Diana Shirley Vasquez - Profesional 
Francy Liliana Vargas Rodriguez - Profesional
Liliana Núñez - Contratista</t>
  </si>
  <si>
    <t>Manuela Miranda Castrillón 
Jefe Oficina Asesora de Planeación Sectorial</t>
  </si>
  <si>
    <t>Fernando Martinez Mendez - Coordinador Administrativo
Tatiana Teresa Andrade Renteria
Coordinadora Grupo de Contratos</t>
  </si>
  <si>
    <t xml:space="preserve">Se ajustaron los controles teniendo en cuenta las actividades de los procedimientos. </t>
  </si>
  <si>
    <t>Wilmar Dario Gonzalez Buritica - Coordinador Administrativo
Tatiana Teresa Andrade Renteria
Coordinadora Grupo de Contratos</t>
  </si>
  <si>
    <t xml:space="preserve">Se actualiza la matriz teniendo en cuenta la nueva Politica y Metodologia Riesgos y Oportunidades del MinCit. 
Se quitó el riego "Inopórtunidad del cumplimiento al programa de visitas a las zonas francas", ya que se determinó que es una causa de un riesgo. </t>
  </si>
  <si>
    <t>LIBIA PATRICIA HIGUERA RODRIGUEZ - Profesional
CESAR AUGUSTO LUNA - Profesional
EDWARD ALEXANDER MELO - Profesional 
CRISTINA MARTINEZ - Profesional 
LILIANA NUÑEZ MONTAÑA - Profesional</t>
  </si>
  <si>
    <t>MANUELA MIRANDA CASTRILLÓN
Cargo: Jefe Oficina Asesora de Planeación Sectorial</t>
  </si>
  <si>
    <t>JOSE MANUEL GUTIERREZ - Coordinador Grupo Zonas Francas y Bienes Inmuebles
FERNANDO MARTINEZ MENDEZ- Coordinador Grupo Administrativa
Grupo Administrativa</t>
  </si>
  <si>
    <t>ALEXANDRA VILLESCAS LIBRADO
Profesional Especializado
CRITHIAN ALEJANDRO AMAYA SUAZA
Profesional
LILIANA NUÑEZ MONTAÑA
Profesional Especializado</t>
  </si>
  <si>
    <t>IVET LORENA SANABRIA
Jefe Oficina Asesora Jurídica</t>
  </si>
  <si>
    <t xml:space="preserve">Se modificó la redacción de los cuatro riesgos, se modificaron los controles teniendo en cuenta la actualización realizada a los procedimientos. </t>
  </si>
  <si>
    <t>JULIAN ALBERTO TRUJILLO MARIN
Jefe Oficina Asesora Jurídica</t>
  </si>
  <si>
    <t>Se actualizan los riesgos (causas, redacción, controles), se crea el riesgo PE-R5, se inlcuye el riesgo PE-R6 de Estudios Económicos.</t>
  </si>
  <si>
    <t>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Jaime Martinez Cepeda - Profesional Especializado
Liliana Nuñez Montaña - Profesional OAPS</t>
  </si>
  <si>
    <t>Se actualiza la matriz teniendo en cuenta la nueva Politica y Metodologia Riesgos y Oportunidades del MinCit.
Se creo el riesgo GTI -R1 Posibilidad afectación reputacional por sanciones de entes de control por tener el Plan estratégico no actualizado o desarticulado con las nuevas políticas o requerimientos  por parte del gobierno nacional  y el Riesgo GTI-R5 Posibilidad de afectacion reputacional por PQRS de partes interesadas debido a la gestión de protección de datos personales</t>
  </si>
  <si>
    <t xml:space="preserve">Se crea el riesgos GTI-R6 Posibilidad de afectación reputacional por quejas de los usuarios y grupos de valor, debido a ejecución de las actividades de implementación, mantenimiento y mejorar de la Gestión de Seguridad y Privacidad de la Información del MinCIT.
Se incluyen más controles teniendo en cuenta los procedimientos del proceso. </t>
  </si>
  <si>
    <t>Carmen Rosa Chaverra Rodriguez - Profesional
Ixel Rodríguez Correa - Profesional
María del Rosario Chacón - Profesional
Jorge Ivan Arango Oviedo - Profesional
Liliana Nuñez Montaña - Contratista</t>
  </si>
  <si>
    <t>Edgar Gregorio Carillo Moncada
Jefe Oficina de Sistemas de Información</t>
  </si>
  <si>
    <t>Se actualiza la matriz teniendo en cuenta la nueva Politica y Metodologia Riesgos y Oportunidades del MinCit.
Se unifican los riegos R2 y R1 Y se crea el riesgo FC-R1  Posibilidad de afectación reputacional por atrasos en la en la formalización del proyecto, debido a la generación las certificaciones de los proyectos aprobados en cada sesión del comité de FONTUR.
El riesgo R10 - Se incluyó como una causa del riesgo FP-R5
Se quita el riesgos R12-Inadecuado diseño de los instrumentos para la implementación de la Política de Turismo (Plan Sectorial de Turismo), ya que el diseño del instrumento no garantiza la adecuada implementación de la política, pues depende de factores externos (voluntad política, orden político, social sanitario, recursos disponibles) y esta validación se hace a largo plazo.
Se inhabilitan los indicadores, ya que de acuerdo a la nueva ubicación de los riesgos residuales ninguno se encuentra en zona alta o extrema</t>
  </si>
  <si>
    <t>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Liliana Nuñez - Contratista</t>
  </si>
  <si>
    <t>Constanza Olaya
Director de Calidad y Desarrollo Sostenible del Turismo
Oscar Javier Siza
Director de Promoción y Análisis Sectorial</t>
  </si>
  <si>
    <t xml:space="preserve">Se acualizan las actividades de control de los riesgos GR-R1 Posibilidad de afectación económica por deterioro o pérdida del bien mueble propiedad del Ministerio, GR-R3 Posibilidad de afectación reputacional, por entes de control  debido a inconsitencias en la información suministrada a contabilidad con respecto a bienes muebles, de acuerdo con los cambios en las actividades de los procedimientos asociados.
Se incluyó un control en el riesgo FP-R7 Posibilidad de afectación reputacional, por quejas de los usuarios, debido a la desarticulación entre los documentos normativos de calidad en turismo y las políticas, planes y programas del sector, se actualizaron los demás controles teniendo en cuenta los procedimientos del proceso.  </t>
  </si>
  <si>
    <t xml:space="preserve">LIBIA PATRICIA HIGUERA RODRIGUEZ - Profesional
CESAR AUGUSTO LUNA - Profesional
EDWARD ALEXANDER MELO - Profesional 
CRISTINA MARTINEZ - Profesional 
LILIANA NUÑEZ MONTAÑA - Profesional
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t>
  </si>
  <si>
    <t>JOSE MANUEL GUTIERREZ - Coordinador Grupo Zonas Francas y Bienes Inmuebles
FERNANDO MARTINEZ MENDEZ- Coordinador Grupo Administrativa
Grupo Administrativa
Constanza Olaya
Director de Calidad y Desarrollo Sostenible del Turismo
Oscar Javier Siza
Director de Promoción y Análisis Sectorial</t>
  </si>
  <si>
    <t>Se actualiza la matriz teniendo en cuenta la nueva Politica y Metodologia Riesgos y Oportunidades del MinCit. 
Se quita el riegos R1"Disminución en el aprovechamiento de los mercados asociados a los tratados" ya que está asociado al incumplimiento de los compromisos adquiridos en el marco de las relaciones comerciales AP-R3
Se elimina el riesgo R2-Inadecuada defensa de los intereses del país en las diferencias comerciales por incumplimiento de términos, ya que no hay afectacion ni economica ni reputacional para el ministerio</t>
  </si>
  <si>
    <t>Edgar Enrique Heredia - Asesor
Nelsy Patricia Cerón - Asesor
Augusto Ramirez - Asesor 
Pedro Nel - Profesional Especializado
Farith Acero Yamul - Profesional Especializado
José Mauricio Bello Vargas - Profesional 
Javier Giovanni Garcia Parada - Profesional
Liliana Nuñez Montaña - Profesional</t>
  </si>
  <si>
    <t>Mauricio Andrés Salcedo Maldonado - Jefe Oficina de Asuntos Legales Internacionales 
Abdul Yelil Fatat Romero - Director Dirección de Integración Económica 
Juan Carlos Cadena Silva - Director de Relaciones Comerciales  
Maria Paula Arenas Quijano- Directora Dirección de Inversión Extranjera y Servicios 
Luis Felipe Quintero Suarez - Negociador Internacional</t>
  </si>
  <si>
    <t>Se ajusta el riesgo "Posibilidad de afectación reputacional y  económica de las partes interesadas, debido a incumplimiento de los compromisos adquiridos en el marco de las relaciones comerciales".
Se ajustan los controles de acuerdo con la información de los procedimientos. 
Se creo el riesgo AP-R6 Posibilidad de afeactación reputacional, por quejas de las partes interesadas, debido a la incorrecta atencion de las controversias comerciales internacionales</t>
  </si>
  <si>
    <t>Edgar Enrique Heredia - Asesor
Nelsy Patricia Cerón - Asesor
Augusto Ramirez - Asesor 
Pedro Nel - Profesional Especializado
Farith Acero Yamul - Profesional Especializado
José Mauricio Bello Vargas - Profesional 
Javier Giovanni Garcia Parada - Profesional
Eloisa Fernandez - Profesional 
Manuel Guillermo Camargo - Profesional
Liliana Nuñez Montaña - Profesional</t>
  </si>
  <si>
    <t xml:space="preserve">Seguimiento matriz riesgos y controles de gestión consolidada </t>
  </si>
  <si>
    <t>Dueños de proceso
Gestores de Riesgo
Contratista OAPS</t>
  </si>
  <si>
    <t>Posibilidad de afectacion reputacional por PQRS de grupos de valor,  debido a la inadecuada gestión de protección de datos personales</t>
  </si>
  <si>
    <t>No atención oportuna de PQRS relacionadas con lel tratamiento de datos personales</t>
  </si>
  <si>
    <t>Limitaciones en el tratamiento de amenazas o vulnerabilidades tecnológicas y operativas que afectan la disponibilidad de los servicios de TI, e impactan la integridad y confidencialidad de la información.</t>
  </si>
  <si>
    <t>7(H) Identificar y actualizar bases de datos PDP</t>
  </si>
  <si>
    <t>6(V) Monitorear el registro de accesos</t>
  </si>
  <si>
    <t>2 (H) Identificar y valorar el incidente de seguridad</t>
  </si>
  <si>
    <t>4(V) Realizar pruebas de aseguramiento</t>
  </si>
  <si>
    <t>8(H) Realizar valoración de riesgos BDP</t>
  </si>
  <si>
    <t>9(H) Realizar registro en RNBD</t>
  </si>
  <si>
    <t>Coordinador Grupo Desarrollo y Mantenimiento de Aplicaciones, Coordinador Grupo Ingeniería y Soporte Técnico</t>
  </si>
  <si>
    <t>Profesional Especializado,</t>
  </si>
  <si>
    <t>GTI-PR-011 Gestión del Subsistema de SPI</t>
  </si>
  <si>
    <t>GTI-PR-012 Control Accesos Servicios TI</t>
  </si>
  <si>
    <t xml:space="preserve">GTI-PR-004 Gestión de Incidentes de Seguridad y Privacidad de la Información </t>
  </si>
  <si>
    <t>GTI-PR-004 Gestión de Incidentes de Seguridad y Privacidad de la Información</t>
  </si>
  <si>
    <t>GTI-PR-012 Control  accesos servicios TI</t>
  </si>
  <si>
    <t>Caracterización BDP</t>
  </si>
  <si>
    <t>Reporte</t>
  </si>
  <si>
    <t>Registro en mesa de ayuda</t>
  </si>
  <si>
    <t>Errores en la tipificación de las solicitudes de certificaciones laborales y/o solicitudes pensionales de funcionarios</t>
  </si>
  <si>
    <t>Los funcionarios y contratistas del grupo de talento humano verifican el sistema de gestión documental diariamente para dar trámite oportuno a las solicitudes</t>
  </si>
  <si>
    <t>Los funcionarios y contratistas realizan seguimientos por correo electrónico cuando se requeriera a las otras dependencias involucradas</t>
  </si>
  <si>
    <t>Verificar contra nómina o historia laboral los datos del funcionario solicitante para emitir la certificación correspondiente</t>
  </si>
  <si>
    <t>Funcionario encargado</t>
  </si>
  <si>
    <t>Falta de verificación de los documentos exigidos para el ingreso y el cumplimiento de los requisitos correspondientes al empleo</t>
  </si>
  <si>
    <t>Vinculación de personal con documentación falsa</t>
  </si>
  <si>
    <t>Validar las necesidades dadas por las diferentes áreas y proyectar el correspondiente plan de capacitación</t>
  </si>
  <si>
    <t>Verificar que se realice la correspondiente socialización de los cursos a impartir</t>
  </si>
  <si>
    <t>Verificar que se encuentre la mayoria de las áreas del Ministerio imersos en la encuesta de las necesidades</t>
  </si>
  <si>
    <t>TH-R7</t>
  </si>
  <si>
    <t xml:space="preserve">Coordinador Grupo de Talento Humano </t>
  </si>
  <si>
    <t>TH-R8</t>
  </si>
  <si>
    <t>Incumplimiento en la realización de las auditorías, evaluaciones y seguimientos establecidos Legalmente.</t>
  </si>
  <si>
    <t>Desconocimiento de la modificación normativa, respecto de las fechas en que se presentan los informes de Ley.</t>
  </si>
  <si>
    <t>Incumplimiento del objetivo del proceso 
Pérdida reputacional
Incumplimiento legal
sanciones o investigaciones disciplinarias</t>
  </si>
  <si>
    <t>Realizar monitoreo al plan anual de auditoria del ministerio y actualización normativa.</t>
  </si>
  <si>
    <t>Inconsistencias en los informes de auditorias, evaluaciones o de seguimientos</t>
  </si>
  <si>
    <t>Gestión de Talento Humano</t>
  </si>
  <si>
    <t>Coordinador Grupo Administrativa</t>
  </si>
  <si>
    <t>Grupo de Relación con el Ciudadano</t>
  </si>
  <si>
    <t>Coordinador(a) Grupo de Relación con el Ciudadano</t>
  </si>
  <si>
    <t>Falta de conocimiento de la normatividad Vigente sobre el relacionamiento con el ciudadano</t>
  </si>
  <si>
    <t>IC-R1</t>
  </si>
  <si>
    <t>Posibilidad de afectación reputacional, por sanciones de entes de control, debido al incumplimiento en los tiempos de respuestas de las PQRSD de acuerdo a la normatividad vigente</t>
  </si>
  <si>
    <t>Legales (Gestión)</t>
  </si>
  <si>
    <t>Sanciones disciplinarias, Tutelas o silencios administrativos</t>
  </si>
  <si>
    <t xml:space="preserve"> Sanción por parte del ente de control u otro ente regulador.
Imagen institucional afectada en el orden nacional o regional por incumplimientos en la prestación del servicio a los usuarios o ciudadanos</t>
  </si>
  <si>
    <t xml:space="preserve">Clasificar la solicitud
</t>
  </si>
  <si>
    <t>Funcionario del Grupo relación con el Ciudadano</t>
  </si>
  <si>
    <t>IC-PR-009 Peticiones, Quejas, Reclamos, Solicitudes y Denuncias (Act. 2)</t>
  </si>
  <si>
    <t>Aplicativo PQRSD</t>
  </si>
  <si>
    <t>Documentar acción de mejora en Isolución</t>
  </si>
  <si>
    <t>No realizar un adecuado seguimiento a las PQRSD el Ministerio radicados por la  Ciudadanía.</t>
  </si>
  <si>
    <t>Asignación de la solicitud</t>
  </si>
  <si>
    <t>IC-PR-009 Peticiones, Quejas, Reclamos, Solicitudes y Denuncias (Act. 3)</t>
  </si>
  <si>
    <t>No se hace una correcta clasificación de las Solicitudes recibidas</t>
  </si>
  <si>
    <t>Firma de la solicitud</t>
  </si>
  <si>
    <t>Ministro, Viceministro, Director; Coordinador; Jefe</t>
  </si>
  <si>
    <t>IC-PR-009 Peticiones, Quejas, Reclamos, Solicitudes y Denuncias (Act. 5)</t>
  </si>
  <si>
    <t>Grupo de comunicaciones</t>
  </si>
  <si>
    <t>Coordinador Grupo de Comunicaciones</t>
  </si>
  <si>
    <t xml:space="preserve">Errores en el contenido de la información o inconsistencia de la misma. </t>
  </si>
  <si>
    <t>IC-R2</t>
  </si>
  <si>
    <t>Afectación reputacional 
Quejas de las partes interesadas</t>
  </si>
  <si>
    <t>Revisar pertinencia y coherencia de la información</t>
  </si>
  <si>
    <t xml:space="preserve">Gestor contenido pagina web </t>
  </si>
  <si>
    <t>IC-PR-011 Administración de contenidos de la información de la página web (Act. 2)</t>
  </si>
  <si>
    <t>Editar los contenidos periodísticos producidos antes de su difusión o publicación</t>
  </si>
  <si>
    <t>Coordinador grupos de comunicaciones - Editor de noticias</t>
  </si>
  <si>
    <t>IC-PR-027 Producción y Difusión de materiales periodisticos  (Act. 3)</t>
  </si>
  <si>
    <t>Revisar y aprobar las piezas comunicativas antes de su publicación</t>
  </si>
  <si>
    <t>IC-PR-027 Producción y Difusión de materiales periodisticos  (Act. 6)</t>
  </si>
  <si>
    <t>Producir la información definida o recibida para adaptarla a los requerimientos de los medios de comunicación internos</t>
  </si>
  <si>
    <t>IC-PR-026 Infomación y comunicación en medios internos (Act. 2)</t>
  </si>
  <si>
    <t xml:space="preserve">Omisiones en la revisión de la información producida y/o a publicar. </t>
  </si>
  <si>
    <t>Responsable del área solicitante</t>
  </si>
  <si>
    <t>IC-PR-011 Administración de contenidos de la información de la página web</t>
  </si>
  <si>
    <t xml:space="preserve">Demoras en la entrega de la información por parte de las áreas funcionales para su publicación de manera oportuna </t>
  </si>
  <si>
    <t xml:space="preserve">Fallas en las herramientas tecnológicas </t>
  </si>
  <si>
    <t xml:space="preserve">Informacion suministrada al ciudadano sin parametros de calidad </t>
  </si>
  <si>
    <t>IC-R3</t>
  </si>
  <si>
    <t>Posibilidad de afectación reputacional, por quejas de partes interesadas y/o grupos de valor, debido a la orientación inadecuada a los ciudadanos y partes interesadas en los tramites y servicios.</t>
  </si>
  <si>
    <t xml:space="preserve">Multas, quejas, afectación de la imagen, pérdida de confianza </t>
  </si>
  <si>
    <t>Pago de indemnizaciones a terceros por acciones legales que pueden afectar el pre-supuesto total de la entidad en un valor ≥1%.
Quejas de los usuarios relacionadas con la indebida aplicación de la Ley disciplinaria vigente, dentro de las actuaciones disciplinarias.
Imagen institucional afectada localmente por retrasos en la prestación del servicio a los usuarios o ciudadanos.</t>
  </si>
  <si>
    <t>Verificar la aplicación de los Protocolos de Atención al Ciudadano</t>
  </si>
  <si>
    <t>Coordinador Grupo Relación con el Ciudadano</t>
  </si>
  <si>
    <t>IC-PR-015 Atención y servicio al ciudadano (Act. 6)</t>
  </si>
  <si>
    <t>Atención al ciudadano-caracterización de usuarios</t>
  </si>
  <si>
    <t xml:space="preserve">Información inoportuna </t>
  </si>
  <si>
    <t>Desconocimiento del protocolo de atención al ciudadano</t>
  </si>
  <si>
    <t>Fallas en el sistema de gestión documental</t>
  </si>
  <si>
    <t>Informes de supervisión al contrato del Sistema de Gestión Documental</t>
  </si>
  <si>
    <t>Supervisor Oficina de Sistemas</t>
  </si>
  <si>
    <t>Informe de Supervisión</t>
  </si>
  <si>
    <t>Posibilidad de afectación reputacional, por quejas de partes interesadas y/o grupos de valor, debido a publicación de información inexacta o inoportuna.</t>
  </si>
  <si>
    <t>Informar que se realizo la publcación y solicitar revisión.</t>
  </si>
  <si>
    <t>Valida que los tiempos establecidos en la guia de comunicaciones para poder publicar la información, se cumplan</t>
  </si>
  <si>
    <t>La Gestora de contenido de la página valida el error presentado e informa a la OSI a traves del ingeniero enlace para su validación y solución</t>
  </si>
  <si>
    <t>Asesora de comunicaciones</t>
  </si>
  <si>
    <t>Gestora de contenido de la página</t>
  </si>
  <si>
    <t>Guia de publicación en medios internos - IC-GU-019
IC-PR-011 Administración de contenidos de la información de la página web</t>
  </si>
  <si>
    <t>IC-R4</t>
  </si>
  <si>
    <t>Debilidades en las caracterizaciones de usuarios y grupos de valor</t>
  </si>
  <si>
    <t>Falata de oportunidad en la entrega de los resultados de los ejercicios de participación y rendición de cuentas</t>
  </si>
  <si>
    <t>No se elaboren los planes de mejoramiento</t>
  </si>
  <si>
    <t>Los espacios de participación ciudadana y rendición de cuentas no generen la retroalimentación requerida para la alta dirección</t>
  </si>
  <si>
    <t xml:space="preserve">afectación de la imagen, pérdida de confianza </t>
  </si>
  <si>
    <t xml:space="preserve">Inoportunidad en la información, ocasionando retrasos en la atención a los usuarios. </t>
  </si>
  <si>
    <t>Desarrollo de la estrategia de caracterización de usuarios y grupos de valor del Ministerio, Documento estrategico de variables y valida por sector las necesidades
Se valida el informe de caracterización del Ministerio</t>
  </si>
  <si>
    <t>Aplicación de los tiempos y publicación de la información en la página web del ministerio</t>
  </si>
  <si>
    <t>Realizar seguimiento a las diferentes áreas para validar el cumplimiento de los tiempos establecidos en la elaboración del plan</t>
  </si>
  <si>
    <t>por documentar</t>
  </si>
  <si>
    <t>IC-PR-032 ACT 7</t>
  </si>
  <si>
    <t>IC-PR-032 ACT 8</t>
  </si>
  <si>
    <t>Informe final de caracterización
Comité instititucional</t>
  </si>
  <si>
    <t>Informe final</t>
  </si>
  <si>
    <t>Publicación del plan en la página web</t>
  </si>
  <si>
    <t xml:space="preserve">Coordinador </t>
  </si>
  <si>
    <t>Grupo de relación al cuidadano</t>
  </si>
  <si>
    <t>Grupo de relación al ciudadano</t>
  </si>
  <si>
    <t>Sistemas de gestión</t>
  </si>
  <si>
    <t xml:space="preserve">Oficina Asesora de Planeación, Grupo Administrativa, Grupo de Talento Humano </t>
  </si>
  <si>
    <t xml:space="preserve">Jefe Oficina Asesora de Planeación, Coordinador Grupo Administrativa, Coordinador Grupo de Talento Humano </t>
  </si>
  <si>
    <t>Falta de recursos.</t>
  </si>
  <si>
    <t>SG-R1</t>
  </si>
  <si>
    <t>Posiblidad de afectación reputacional para el MinCit por tener el sistema integrado de gestión sin mejora continua, debido a la falta de articulación al interior de la entidad.</t>
  </si>
  <si>
    <t>Afectación de la imagen de la entidad</t>
  </si>
  <si>
    <t>No se afecta la imagen institucional de forma significativa.</t>
  </si>
  <si>
    <t>Revisar la actualización y viabilizar el proyecto</t>
  </si>
  <si>
    <t>Profesional OAPS - Jefe Oficina OAPS</t>
  </si>
  <si>
    <t>DE-PR-017 Registro y Seguimiento a Proeyctos de Inversión (Act. 3)</t>
  </si>
  <si>
    <t>Fichas BPIN - Registro en SUIFP(*)</t>
  </si>
  <si>
    <t xml:space="preserve">Estructura del SIG desarticulada al interior de la entidad. </t>
  </si>
  <si>
    <t>Designar Gestores y responsabilidades.</t>
  </si>
  <si>
    <t>Profesional OAPS</t>
  </si>
  <si>
    <t>Resolución de asignación MIPG</t>
  </si>
  <si>
    <t>Realizar ciclos de sensibilización en temas de SIG al interior del ministerio</t>
  </si>
  <si>
    <t>Plan Institucional de Capacitación</t>
  </si>
  <si>
    <t>Listas asistencias 
Videos (si son virtuales)</t>
  </si>
  <si>
    <t xml:space="preserve">Jefe Oficina Asesora de Planeación, Grupo Administrativa, Grupo de Talento Humano </t>
  </si>
  <si>
    <t>Falta de articulación entre los objetivos Institucionales y los planes de Gestión del SIG.</t>
  </si>
  <si>
    <t>SG-R2</t>
  </si>
  <si>
    <t xml:space="preserve">Posibilidad de afectación reputacional y económica, por incumplimiento de las metas, objetivos y programas establecidos en el SIG, debido a la falta de articulación entre los objetivos institucionales y los planes de Gestión del SIG. </t>
  </si>
  <si>
    <t>Incumplimiento de los objetivos, 
Multas, 
Sanciones, 
Quejas de usuarios,
Daño ambiental</t>
  </si>
  <si>
    <t>Revisión y aprobación de los objetivos de cada Subsistema de Gestión</t>
  </si>
  <si>
    <t>GD-MO-001 Manual Operativo del Sistema Integrado de Gestión (Roles y responsabilidades del SIG)</t>
  </si>
  <si>
    <t>Correos electrónicos - Actas de Comité Institucional de Gestión y Desempeño - Documentos aprobados y firmados por el ministro - MIPG</t>
  </si>
  <si>
    <t>Inadecuado seguimiento, control y trazabalidad del SIG</t>
  </si>
  <si>
    <t>Presentar y realizar revisión (Revisión por la dirección)</t>
  </si>
  <si>
    <t>Comité Institucional de Gestión y Desempeño</t>
  </si>
  <si>
    <t>SG-FM-072 Resultados de la Revisión por la Dirección</t>
  </si>
  <si>
    <t>Verificar el reporte del avance y revisar la coherencia y calidad de la información reportada.</t>
  </si>
  <si>
    <t>Equipo Oficina Asesora de Planeación Sectorial</t>
  </si>
  <si>
    <t>DE-PR-014 Formulación y Seguimiento de la Planeación Estratégica Sectorial-PES (Act. 14)</t>
  </si>
  <si>
    <t>Plataforma institucional vigente</t>
  </si>
  <si>
    <t xml:space="preserve">Aplicación incorrecta de la metodología </t>
  </si>
  <si>
    <t>SG-R4</t>
  </si>
  <si>
    <t>Probabilidad de afectación reputacional, por hacer una incorrecta identificación y  evaluación de aspectos e impactos ambientales</t>
  </si>
  <si>
    <t xml:space="preserve">Daño Ambiental - 
Reclamaciones o quejas de los usuarios que podrían implicar una denuncia antes los entes reguladores o una demanda de largo alcance para la entidad. Sanciones legales </t>
  </si>
  <si>
    <t>Reclamaciones o quejas de los usuarios que podrían implicar una denuncia ante los entes reguladores o una demanda de largo alcance para la entidad.
Reproceso de actividades y aumento de carga operativa.</t>
  </si>
  <si>
    <t>Identificar los aspectos e impactos ambientales por cada actividad, producto o servicio de los procesos y sedes del Ministerio</t>
  </si>
  <si>
    <t>Equipo de Asuntos Ambientales y Desarrollo Sostenible, Profesional Asignado</t>
  </si>
  <si>
    <t>SG-PR-003 Identificación de Aspectos y Evaluación de Impactos Ambientales (Act. 1)</t>
  </si>
  <si>
    <t>Matriz de identificación de aspectos y evaluación de impactos ambientales. Correos</t>
  </si>
  <si>
    <t>No actualizar la matriz de aspectos e impactos ambientales</t>
  </si>
  <si>
    <t>Establecer los aspectos ambientales significativos</t>
  </si>
  <si>
    <t>Equipo de Asuntos Ambientales y Desarrollo Sostenible</t>
  </si>
  <si>
    <t>SG-PR-003 Identificación de Aspectos y Evaluación de Impactos Ambientales (Act. 3)</t>
  </si>
  <si>
    <t xml:space="preserve">Matriz de identificación de aspectos y evaluación de impactos ambientales. </t>
  </si>
  <si>
    <t>Direccionamiento Estratégico</t>
  </si>
  <si>
    <t>Pérdida de confianza por parte de los grupos de valor por incumplimiento de los objetivos institucionales.</t>
  </si>
  <si>
    <t>Profesional Of. Asesora de Planeación Sectorial</t>
  </si>
  <si>
    <t>DE-PR-014 Procedimiento de Formulación y Seguimiento de la Planeación Estratégica Sectorial (Act. 2 y 3)</t>
  </si>
  <si>
    <t>Plataforma de Evaluación por Resultados ER+
Correos Electrónicos de la Jefe de la Oficina y Funcionarios y colaboradores de la dependencia</t>
  </si>
  <si>
    <t>Realizar ejercicios de revisión y (re) programación de la planeación estratégica institucional y sectorial (actividad 10)</t>
  </si>
  <si>
    <t>DE-PR-014 Procedimiento de Formulación y Seguimiento de la Planeación Estratégica Sectorial (Act. 10)</t>
  </si>
  <si>
    <t>Publicar el avance de los planes del ministerio, patrimonios y entidades adscritas y vinculadas (Actividad 20)</t>
  </si>
  <si>
    <t>DE-PR-019 Diseño, Formulación, Implementación y Seguimiento de Políticas. (Act. 20)</t>
  </si>
  <si>
    <t>Informes con resultado de avance publicados o socializados con la alta dirección</t>
  </si>
  <si>
    <t>Se afecta la imagen institucional de forma significativa.</t>
  </si>
  <si>
    <t>Registrar los avances de los indicadores de los planes del sector en la plataforma de seguimiento a los indicadores vigentes por parte de la primera línea de defensa (Actividad 12 del procedimiento)</t>
  </si>
  <si>
    <t xml:space="preserve">Viceministro (a) de Comercio Exterior, Viceministro (a) de Desarrollo Empresarial, Viceministro (a) de Turismo, Jefe(s) de Oficina de Secretaría General, Director(es) asignado(s)Oficina Asesora de Planeación Sectorial
</t>
  </si>
  <si>
    <t xml:space="preserve">DE-PR-014 Procedimiento de Formulación y Seguimiento de la Planeación Estratégica Sectorial (Act. 12)
</t>
  </si>
  <si>
    <t>Conceptos de Viabilidad para transferencias</t>
  </si>
  <si>
    <t>Verificar en la plataforma disponible que los responsables hayan efectuado el reporte de acuerdo con la ficha del indicador y los lineamientos establecidos (actividad 13)</t>
  </si>
  <si>
    <t xml:space="preserve">
DE-PR-019 Diseño, Formulación, Implementación y Seguimiento de Políticas.  (Act. 13)
</t>
  </si>
  <si>
    <t>Correos Electrónico
Cronogramas</t>
  </si>
  <si>
    <t>Memorandos u oficios</t>
  </si>
  <si>
    <t>DE-PR-015 Formulación y seguimiento de proyectos de cooperación internacional (Act. 5)</t>
  </si>
  <si>
    <t>Plataforma Cooperación +</t>
  </si>
  <si>
    <t>Oficina de Estudios Económicos</t>
  </si>
  <si>
    <t>Jefe de Estudios Económicos</t>
  </si>
  <si>
    <t>Inadeacuada estructuración de los documentos</t>
  </si>
  <si>
    <t>PE-R6</t>
  </si>
  <si>
    <r>
      <t>Posibilidad de afectación reputacional, por quejas de los grupos de valor o partes interesadas, debido al envío</t>
    </r>
    <r>
      <rPr>
        <sz val="10"/>
        <color rgb="FFFF0000"/>
        <rFont val="Arial"/>
        <family val="2"/>
      </rPr>
      <t xml:space="preserve"> </t>
    </r>
    <r>
      <rPr>
        <sz val="10"/>
        <color theme="1"/>
        <rFont val="Arial"/>
        <family val="2"/>
      </rPr>
      <t>de información de análisis económico y productos estadísticos incompleta o con inconsitencias.</t>
    </r>
  </si>
  <si>
    <t>Quejas de los grupos de valor o partes interesadas
Imagen afectada</t>
  </si>
  <si>
    <t>Diseñar y actualizar productos estadísticos - Estructurar documento de análisis económico preliminar</t>
  </si>
  <si>
    <t>Profesional Especializado, Asesor(s)</t>
  </si>
  <si>
    <t>DE-PR-022 Administración y mantenimiento de las bases de datos de estadísticas (Act. 3)
DE-PR-023 Elaboración de documentos de analisis económicos (Act. 2)</t>
  </si>
  <si>
    <t>Documentos de análisis económico, correo electrónico</t>
  </si>
  <si>
    <t>Falta de revisión de la información antes de ser enviada a los grupos de valor o partes interesadas</t>
  </si>
  <si>
    <t>Verificar el documento análisis económico</t>
  </si>
  <si>
    <t>Jefe de la Oficina de Estudios Económicos</t>
  </si>
  <si>
    <t>DE-PR-022 Administración y mantenimiento de las bases de datos de estadísticas (Act. 4)
DE-PR-023 Elaboración de documentos de analisis económicos (Act. 3)</t>
  </si>
  <si>
    <t>Documentos de análisis económico, correo electrónico y/o ayuda de memoria/lista de asistencia</t>
  </si>
  <si>
    <t>Adquisición de Bienes y Servicios</t>
  </si>
  <si>
    <t>Administrativa</t>
  </si>
  <si>
    <t>Coordinador Grupo Administrativa
Técnico Grupo Administrativa</t>
  </si>
  <si>
    <t>Incumplimiento normativo sobre la caja menor</t>
  </si>
  <si>
    <t>BS-R1</t>
  </si>
  <si>
    <t>Posibilidad de afectación económica, por pérdidas de recursos, debido al uso indebido de la caja menor</t>
  </si>
  <si>
    <t>Riesgos Operativos (Gestión)</t>
  </si>
  <si>
    <t>Pérdidas financieras, Sanciones disiplinarias, Incumplimiento al objetivo</t>
  </si>
  <si>
    <t>Impacto que afecte la ejecución presupuestal en un valor ≥0,5%.
No hay interrupción de las operaciones de la entidad.
No se generan sanciones económicas o administrativas
 No se afecta la imagen institucional de forma significativa..</t>
  </si>
  <si>
    <t xml:space="preserve">Revisar con base en la normatividad si es viable el gasto. Si el gasto no se puede realizar con recursos de la caja menor se le notifica al solicitante </t>
  </si>
  <si>
    <t>BS-PR-001 Manejo y control de cajas menores</t>
  </si>
  <si>
    <t xml:space="preserve">Aplicativo cajas menores </t>
  </si>
  <si>
    <t>No hacer aplicación adecuada del procedimiento</t>
  </si>
  <si>
    <t>Socialización de cambios y comunicación permanente con los responsables de las cajas menores</t>
  </si>
  <si>
    <t>Información incompleta o imprecisa del del Plan Anual</t>
  </si>
  <si>
    <t>BS-R2</t>
  </si>
  <si>
    <t xml:space="preserve">Posibilidad de afectación reputacional por sanciones disciplinarias de entes de control, debido a la Publicación del Plan Anual de Adquisiciones sin cumplir con los requisitos </t>
  </si>
  <si>
    <t>Hallazgos de auditoria
Acciones disciplinarias</t>
  </si>
  <si>
    <t>Reproceso de actividades y aumento de carga operativa</t>
  </si>
  <si>
    <t xml:space="preserve">Revisar el proyecto del plan Anual de Adquisiciones, cumpla con los requisitos mínimos establecidos por Colombia compra Eficiente. </t>
  </si>
  <si>
    <t>Técnico Administrativo 
Coordinador Grupo Administrativo</t>
  </si>
  <si>
    <t>BS-PR-017 Elaboración del plan anual de adquisiciones</t>
  </si>
  <si>
    <t xml:space="preserve">Plan Anual publicado </t>
  </si>
  <si>
    <t>Grupo de Contratos</t>
  </si>
  <si>
    <t xml:space="preserve">Coordinadora Grupo de contratos </t>
  </si>
  <si>
    <t xml:space="preserve">Falta de descripción detallada y deficiencia en la planeación de los bienes o servicios a adquirir </t>
  </si>
  <si>
    <t>BS-R3</t>
  </si>
  <si>
    <t>Posibilidad de afectación económica, por pérdidas financieras, debido a adquisición de bienes o servicios, que no satisfagan las necesidades de la entidad</t>
  </si>
  <si>
    <t>Pérdidas financieras  Incumplimiento del objetivo
Investigaciones disciplinarias</t>
  </si>
  <si>
    <t>Cuantitativas - Económicas
-Impacto que afecte la ejecución presupuestal en un valor ≥0,5%.</t>
  </si>
  <si>
    <t xml:space="preserve">
Analizar los estudios previos y los documentos soporte
</t>
  </si>
  <si>
    <t xml:space="preserve">
Interventor o Supervisor
</t>
  </si>
  <si>
    <t>BS-PR-003 LICITACIÓN PUBLICA (Act. 2)
BS-PR-005 SELECCIÓN ABREVIADA SUBASTA INVERSA (Act. 2)
BS-PR-006 CONTRATACIÓN DIRECTA (Act. 2)
BS-PR-007 SELECCIÓN CONCURSO PUBLICO DE MERITOS ABIERTO (Act. 2)
BS-PR-008 SELECCIÓN ABREVIADA POR MENOR CUANTÍA (Act. 2)
BS-PR-009 SELECCIÓN CONCURSO PÚBLICO DE MERITOS CON PRECALIFICACIÓN (Act. 2)</t>
  </si>
  <si>
    <t>Comunicación, Estudio Previo Definitivo</t>
  </si>
  <si>
    <t>Certificar el recibo a satisfacción del bien o servicio para el trámite de las cuentas</t>
  </si>
  <si>
    <t>BS-PR-004 INTERVENTORÍA O SUPERVISIÓN (Act. 20)</t>
  </si>
  <si>
    <t>Comunicación, certificado de recibo a satisfacción de bienes y/o servicios*, paz y salvos</t>
  </si>
  <si>
    <t>Coordinador(a) grupo de Contratos</t>
  </si>
  <si>
    <t>Vencimiento del término establecido por ley o reglamento</t>
  </si>
  <si>
    <t>BS-R4</t>
  </si>
  <si>
    <t>Posibilidad de afectación reputacional, por sanciones disciplinarias debido a la pérdida de la competencia de la entidad en la liquidación de los contratos/convenios</t>
  </si>
  <si>
    <t>Incumplimiento normativo
Sanciones disiplinarias</t>
  </si>
  <si>
    <t>Tramitar Acta de liquidación por mutuo acuerdo el contrato/convenio</t>
  </si>
  <si>
    <t>Coordinador de contratos - Técnico administrativo grado 16</t>
  </si>
  <si>
    <t>BS-PR-016 TERMINACIÓN Y LIQUIDACIÓN DE CONTRATOS/ CONVENIOS (Act. 14)</t>
  </si>
  <si>
    <t>Correos electrónicos 
Memorandos
Matriz de seguimiento a liquidación de contratos</t>
  </si>
  <si>
    <t>Realizar seguimiento al término de liquidación de los contratos/convenios.</t>
  </si>
  <si>
    <t>Base de datos</t>
  </si>
  <si>
    <t>Secretaria General</t>
  </si>
  <si>
    <t>Coordinador(a) de viáticos</t>
  </si>
  <si>
    <t xml:space="preserve">Registrar mal la información de la solicitud de la comisión. </t>
  </si>
  <si>
    <t>BS-R5</t>
  </si>
  <si>
    <t>Posibilidad de afectación económica, en el trámite de viáticos y comisiones, debido a no gestionar de manera oportuna la solicitud.</t>
  </si>
  <si>
    <t>No realización de la comisión
Sobrecostos
Reprocesos</t>
  </si>
  <si>
    <t>Impacto que afecte la ejecución presupuestal en un valor ≥0,5%.</t>
  </si>
  <si>
    <t>Revisar solicitud de comisión</t>
  </si>
  <si>
    <t>Funcionario, Auxiliar Administrativo, Profesional(es)</t>
  </si>
  <si>
    <t>Articulo 60 de la ley 80 de 1993
Articulo 11 de la ley 1150 de 2007
Manual de contratación V4</t>
  </si>
  <si>
    <t>Autorización comisión de servicios</t>
  </si>
  <si>
    <t xml:space="preserve">Falta de soportes para gestionar oportunamente las tareas de aprobación de comisiones y viáticos en el aplicativo de comisiones. </t>
  </si>
  <si>
    <t>BS-PR-018 Procedimiento Comisiones de Servicios y Viáticos (Act. 5)</t>
  </si>
  <si>
    <t>Falta de verificación en la información suministrada de los ticketes.</t>
  </si>
  <si>
    <t>Vericar la información emitida del pasajero en el tickete</t>
  </si>
  <si>
    <t>Funcionario, Auxiliar Administrativo, Profesional(es) - Contratista o Funcionario</t>
  </si>
  <si>
    <t>BS-PR-018 Procedimiento Comisiones de Servicios y Viáticos</t>
  </si>
  <si>
    <t>No correspondencia de los soportes de legalización de comisión, frente a las condiciones previamente aprobadas de viaje</t>
  </si>
  <si>
    <t>Verificar la legalización de la comisión</t>
  </si>
  <si>
    <t>Lista de chequeo de legalizacion</t>
  </si>
  <si>
    <t xml:space="preserve">Gestión documental </t>
  </si>
  <si>
    <t>Grupo de Gestión Documental</t>
  </si>
  <si>
    <t>Coordinador Grupo Gestión Documental</t>
  </si>
  <si>
    <t>Desconocimiento de la normatividad y lineamientos vigentes del Archivo General de la Nación - AGN</t>
  </si>
  <si>
    <t>GD-R1</t>
  </si>
  <si>
    <t>Posibilidad de afectación reputacional y económica por sanciones de entes de control, debido a pérdida o deterioro de información documental</t>
  </si>
  <si>
    <t>Pérdida de la memoria institucional. 
Afectación de la imagen institucional.
Pérdida de confianza y credibilidad de usuarios internos y externos.
Pérdidas financieras
Sanciones por entes de control</t>
  </si>
  <si>
    <t>Pérdida de información crítica que puede ser recuperada de forma parcial o incompleta.
Sanción por parte del ente de control u otro ente regulador.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</si>
  <si>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Senibilización a los procesos de las actividades de clasificación, organización y transferencia de acuerdo a las TRD.</t>
  </si>
  <si>
    <t xml:space="preserve">Grupo Gestión Documental </t>
  </si>
  <si>
    <t>Falta lineamientos respecto a la gestión y tramite de la información.</t>
  </si>
  <si>
    <t>Recepción inadecuada de los documentos en la transferencia</t>
  </si>
  <si>
    <t>GD-PR-10 Organización Documental (Act. 5)</t>
  </si>
  <si>
    <t>Expedientes, FUID/ TRD/ Actas (Comité)// Ayuda Memoria/ Listado de Asistencia</t>
  </si>
  <si>
    <t>Debilidades en el  contro y acceso  a la documentación del Ministerio.</t>
  </si>
  <si>
    <t>GD-PR-10 Organización Documental (Act. 9)</t>
  </si>
  <si>
    <t>Préstamo documentos.</t>
  </si>
  <si>
    <t>GD-PR-016 Préstamos Documentales (Act. 7)</t>
  </si>
  <si>
    <t>Formato Préstamo Documental GD-FM 045 documentado en los registros del Procedimiento GD-PR-010</t>
  </si>
  <si>
    <t>Debilidades en el seguimiento y control de los documentos en préstamo</t>
  </si>
  <si>
    <t>GD-PR-10 Organización Documental (Act. 10)</t>
  </si>
  <si>
    <t>FUID/ Comunicado al AGN Solicitud eliminación</t>
  </si>
  <si>
    <t>Analizar los registros documentales electrónicos</t>
  </si>
  <si>
    <t>GD-PR-017 Documento Electrónico (Act. 3)</t>
  </si>
  <si>
    <t>FUID/ Hoja de control</t>
  </si>
  <si>
    <t xml:space="preserve">Areas  de almacenamiento de de archivos sin el cumplimiento de condiciones medioambientales para el archivo de documentos </t>
  </si>
  <si>
    <t>Listas de asistencia, correos, publicaciones intranet, ayudas de memoria</t>
  </si>
  <si>
    <t>Gestión Documental</t>
  </si>
  <si>
    <t>Coordinador de Gestión Documental</t>
  </si>
  <si>
    <t>Asignación de comunicaciones a otra dependencia diferente a la que le compete</t>
  </si>
  <si>
    <t>GD-R2</t>
  </si>
  <si>
    <t xml:space="preserve">Posibilidad de afectación reputacional, por incumplimiento legal, debido a la inadecuada  gestión de las comunicaciones oficiales </t>
  </si>
  <si>
    <t>Incumplimiento del objetivo
Quejas 
Acciones disciplinarias</t>
  </si>
  <si>
    <t>Sanción por parte del ente de control u otro ente regulador.</t>
  </si>
  <si>
    <t xml:space="preserve">Desactualización de los instrumentos archivisticos (Tablas de Retención Documental) </t>
  </si>
  <si>
    <t>Revisión de manera permanente  a los cambios normativos y funcionales de cada area, que afecten la estructura organica documental</t>
  </si>
  <si>
    <t>Verifica la transferencia del archivo de gestión al archivo central de la entidad</t>
  </si>
  <si>
    <t>El grupo de gestión documental autoriza el ingreso al archivo físico solo al personal autorizado</t>
  </si>
  <si>
    <t>Restricción de acceso a los archivos digitales solo a personal autorizado</t>
  </si>
  <si>
    <t>Revisar los tiempos de prestamo para su devolución oportuna</t>
  </si>
  <si>
    <t>Verificación fisica a cada una de las areas de la adecuada conservación de los documentos, que evite la perdida y deterioro.</t>
  </si>
  <si>
    <t>Listas de asistencia, ayudas de memoria</t>
  </si>
  <si>
    <t>Publicación de instrumentos archivisticos en la página web en el link de transparencia y acceso a la información pública</t>
  </si>
  <si>
    <t>Errores en la digitación de los datos contacto del destinatario (de la guía de envío)</t>
  </si>
  <si>
    <t>Validar que la información radicada en el Sistema Gestión Doc sale para el destinatario</t>
  </si>
  <si>
    <t xml:space="preserve">GD-PR-10 Organización Documental </t>
  </si>
  <si>
    <t>Reportes del Sistema de Gestión Documental</t>
  </si>
  <si>
    <t>Información insuficiente, incompleta o inadecuada</t>
  </si>
  <si>
    <t>Perfiles inadecuados</t>
  </si>
  <si>
    <t>Omisión de la normatividad</t>
  </si>
  <si>
    <t>Falta de comunicación y articulación interna</t>
  </si>
  <si>
    <t>No dar importancia a eventos relevantes</t>
  </si>
  <si>
    <t>Falta de recursos</t>
  </si>
  <si>
    <t>Inadecuada definición de metas (metas sobrevaloradas / subvaloradas)</t>
  </si>
  <si>
    <t>Indebida aplicación de las políticas de MIPG</t>
  </si>
  <si>
    <t>Seguimiento inadecuado de políticas, planes y programas</t>
  </si>
  <si>
    <t>Debilidades e inconsistencias en los reportes</t>
  </si>
  <si>
    <t xml:space="preserve">Necesidades no identificadas a tiempo </t>
  </si>
  <si>
    <t>Recursos insuficentes para desarrollo de planes sectoriales</t>
  </si>
  <si>
    <t>Dificultad en la definición de las prioridades</t>
  </si>
  <si>
    <t>Ausencia de espacios de comunicación y articulación interdependencias</t>
  </si>
  <si>
    <t>Estructura de trabajo inadecuada (definición de conducto regular)</t>
  </si>
  <si>
    <t>Contar con información incompleta o inoportuna</t>
  </si>
  <si>
    <t>Debilidades en la supervisión y seguimiento de los recursos</t>
  </si>
  <si>
    <t xml:space="preserve">
Inadecuada focalización de los recursos
</t>
  </si>
  <si>
    <t>PE-R7</t>
  </si>
  <si>
    <t>PE-R8</t>
  </si>
  <si>
    <t>PE-R9</t>
  </si>
  <si>
    <t>PE-R10</t>
  </si>
  <si>
    <t>PE-R11</t>
  </si>
  <si>
    <t>PE-R12</t>
  </si>
  <si>
    <t>Definición inadecuada de políticas, estrategias y/o instrumentos</t>
  </si>
  <si>
    <t xml:space="preserve">Reaccionar tardíamente a cambios en los escenarios políticos, económicos y sociales </t>
  </si>
  <si>
    <t xml:space="preserve"> Incumplimiento de objetivos y metas</t>
  </si>
  <si>
    <t>Operación de manera orgánico-funcional y no por procesos</t>
  </si>
  <si>
    <t xml:space="preserve"> Inadecuada gestión o administración de los recursos</t>
  </si>
  <si>
    <t xml:space="preserve">Pérdida de credibilidad ante los cooperantes. 
Insatisfacción de las partes interesadas. 
Reprocesos. </t>
  </si>
  <si>
    <t>Pérdida de confianza por parte de los grupos de valor</t>
  </si>
  <si>
    <t>Afectación reputacional</t>
  </si>
  <si>
    <t>Reprocesos</t>
  </si>
  <si>
    <t>Incumplimiento en las metas y objetivos institucionales afectando el cumplimiento en las metas de gobierno.
No se generan sanciones económicas o administrativas.
No se afecta la imagen institucional de forma significativa.</t>
  </si>
  <si>
    <t>Incumplimiento en las metas y objetivos institucionales afectando el cumplimiento en las metas de gobierno.
Imagen institucional afectada en el orden nacional o regional por incumplimientos en la prestación del servicio a los usuarios o ciudadanos</t>
  </si>
  <si>
    <t>Elaborar la metodología del Proceso de Planeación Estratégica y los planes estratégicos y de acción del Sector Comercio, Industria y Turismo considerando el proceso de participación ciudadana, verificando que se cumplan todas las etapas.</t>
  </si>
  <si>
    <t>Convocar a los ejercicios de formulación de la Planeación Estratégica a los funcionarios de mayor nível de decisión y conocimiento (Viceministros) en compañia de sus equipos técnicos (Asesores y Directores)</t>
  </si>
  <si>
    <t>Monitorear de manera permanente las nuevas normativas y las modificaciones que surjan que afecten la operación o ejecución del Ministerio y realizar la divulgación a las areas que corresponda.</t>
  </si>
  <si>
    <t>Conforme con la visión y misión del Ministerio, se elabora un diagnóstico y se evalúa el contexto estratégico del sector.
El documento deberá incluir las actividades del Plan de Participación Ciudadana relacionadas con la identificación de las necesidades de los grupos de valor, de acuerdo con los lineamientos que establece el MIPG.</t>
  </si>
  <si>
    <t>Enfatizar en las sesiones de trabajo y formulación de la Planeación Estratégica la importancia de socializar al interior de las dependencias los avances y resultados construidos.</t>
  </si>
  <si>
    <t>Elaborar seguimiento trimestral de avance en las metas con alertas que permitan ajustar los desvios de las mismas</t>
  </si>
  <si>
    <t>Establecer y hacer seguimiento al plan de acción de las políticas de MIPG, definido de acuerdo con los resultados del autodiagnóstico y de las recomendaciones del DAFP.</t>
  </si>
  <si>
    <t>La OAPS establece anualmente un calendario para que las líneas de defensa realicen el reporte y seguimiento a los indicadores y compromisos del sector según sus responsabilidades.</t>
  </si>
  <si>
    <t>Crear un control en la plataforma ER+ para que cuando se presente un reporte inadecuado y la OAPS lo rechace, el responsable no pueda avanzar en el siguiente reporte hasta que no atienda las observaciones objeto de la devolución.</t>
  </si>
  <si>
    <t>Revisar la coherencia de la cadena de valor, los indicadores de gestión, los documentos de soporte y demás información de la ficha EBI del proyecto.</t>
  </si>
  <si>
    <t>Documentar la estructura de operación, responsabilidades y deberes de los responsables de los procesos de manera articulada con MIPG. (políticas) en resolución,  manual de funciones, y evaluación de desempeño.</t>
  </si>
  <si>
    <t>Una vez finalizado el periodo de registro, la OAPS descarga de la plataforma de Seguimiento a Proyectos de Inversión (SPI), archivos de Excel con la información correspondiente a indicadores de producto, regionalización, actividades e indicadores de gestión, y revisa el avance en metas para indicadores de producto y de gestión</t>
  </si>
  <si>
    <t>Jefe Oficina Jurídica</t>
  </si>
  <si>
    <t>Responsable asignado., Jefe Oficina Asesora de Planeación Sectorial</t>
  </si>
  <si>
    <t>DE-PR-014 Formulación y seguimiento de la planeación estratégica sectorial (Act. 1)</t>
  </si>
  <si>
    <t>DE-PR-014 Formulación y seguimiento de la planeación estratégica sectorial (Act. 2)</t>
  </si>
  <si>
    <t>DE-PR-014 Formulación y seguimiento de la planeación estratégica sectorial (Act. 11)</t>
  </si>
  <si>
    <t>DE-PR-017 Registro y seguimiento a proyectos de inversión (Act. 3)</t>
  </si>
  <si>
    <t>DE-PR-017 Registro y seguimiento a proyectos de inversión (Act. 5)</t>
  </si>
  <si>
    <t>Metodología con la formulación de los planes estratégicos y de acción</t>
  </si>
  <si>
    <t>Documento de contexto estratégico</t>
  </si>
  <si>
    <t>Correos electónicos</t>
  </si>
  <si>
    <t>Registro en SUIFP(*)</t>
  </si>
  <si>
    <t>El responsable de la OAPS valida que los proyectos de inversión del Ministerio esten debidamente estructurados para evitar la falta de recursos</t>
  </si>
  <si>
    <t xml:space="preserve">DE-PR-004 Programación Presupuestal (Act. )
</t>
  </si>
  <si>
    <t>El responsable designado al interior de la OAPS realiza el seguimiento correspondiente a la ejecución de los recursos de los proyectos de inversión</t>
  </si>
  <si>
    <t>Marco estratégico</t>
  </si>
  <si>
    <t>Sesiones de socialización</t>
  </si>
  <si>
    <t>No existe control</t>
  </si>
  <si>
    <t>DE-PR-004 Programación Presupuestal (Act. )</t>
  </si>
  <si>
    <t>Reporte de Seguimiento</t>
  </si>
  <si>
    <t>Sin registro</t>
  </si>
  <si>
    <t>Desconocimiento del contexto estratégico</t>
  </si>
  <si>
    <t>Desconocimiento del contexto y la normatividad vigente</t>
  </si>
  <si>
    <t>Diseño de programas sin la debida financiación para su implementación</t>
  </si>
  <si>
    <t>Inoportunidad en la información, ocasionando retrasos en la atención a los usuarios. 
Reproceso de actividades y aumento de carga operativa</t>
  </si>
  <si>
    <t>IC-R3
FC-R3</t>
  </si>
  <si>
    <t>IC-R2
TH-R7</t>
  </si>
  <si>
    <t>IC-R1
GTI-R4
GTI-R6
PE-R7</t>
  </si>
  <si>
    <t>FC-R1
BS-R5</t>
  </si>
  <si>
    <t>FP-R5          BS-R1
TH-R5          BS-R3
TH-R6
GRF-R1
GRF-R3
GRF-R4
PE-R6</t>
  </si>
  <si>
    <t>GR-R3
FP-R5
TH-R6
GRF-R4
PE-R6
BS-R1</t>
  </si>
  <si>
    <t>Relacionamiento con la ciudadania</t>
  </si>
  <si>
    <t>Gestión jurídica</t>
  </si>
  <si>
    <t>AP-R2       PE-R9
TH-R2        BS-R4
TH-R3        GD-R1
GJ-R2
GJ-R3
GJ-R4
ES-R1
ES-R3</t>
  </si>
  <si>
    <t>GTI-R6
PE-R8
GD-R2</t>
  </si>
  <si>
    <t>GR-R3          FC-R2
FP-R1           DE-R3
FP-R2          DE-R7
FP-R3          SG-R1
FP-R4          PI-R5
TH-R4
GRF-R2
GRF-R5</t>
  </si>
  <si>
    <t>FP-R6
ES-R2
DE-R2
PI-R6</t>
  </si>
  <si>
    <t>AP-R1
DE-R8
PI-R4</t>
  </si>
  <si>
    <t>AP-R5
AP-R6
GR-R1
GR-R2
TH-R1
DE-R1
SG-R2
PI-R1</t>
  </si>
  <si>
    <t>AP-R4
FP-R7
PI-R2
PI-R8</t>
  </si>
  <si>
    <t>IC-R4
GTI-R3
GTI-R5
PE-R11
PI-R11</t>
  </si>
  <si>
    <t>AP-R3
SG-R4
PE-R10
BS-R2
PI-R10
PI-R13</t>
  </si>
  <si>
    <t>GR-R4        PE-R8
GTI-R1       BS-R4
GJ-R2         ES-R1
GJ-R3         PI-R3
GJ-R4
ES-R1
TH-R8</t>
  </si>
  <si>
    <t xml:space="preserve">AP-R1
AP-R5
IC-R3
PI-R4
</t>
  </si>
  <si>
    <t>FP-R1       GRF-R2          DE-R3
FP-R2       GRF-R3         DE-R7
FP-R3       GRF-R5       SG-R1
FP-R4        FC-R1         BS-R3
FP-R6        FC-R2        BS-R5
TH-R4       FC-R4          PI-R5
TH-R5       ES-R2          PI-R6
GRF-R1          DE-R2</t>
  </si>
  <si>
    <t>AP-R4        DE-R1
AP-R6        DE-R8
GR-R1        SG-R2
GR-R2        IC-R2
FP-R7        PI-R1
TH-R1        PI-R2
TH-R7        PI-R7
FC-R3        PI-R10</t>
  </si>
  <si>
    <t>PI-R12
PE-R11
PI-R8
PI-R11
PI-R12</t>
  </si>
  <si>
    <t>Consolidada Riesgos de Gestión</t>
  </si>
  <si>
    <t>Seguimiento matriz riesgos y controles de gestión consolidada 
Se incluye nueva causa y control al riesgo IC-R1
Se identifican dos nuevos controles para el riesgo IC-R2
Se crea el nuevo riesgo IC-R4, se identifican tres causas y tres controles
En el riesgo GTI-R5 se eliminan dos causas, se adiciona una nueva y se modifica la redacción de una causa, se modifican y se valoran los seis controles que mitigan el riesgo.
Se consolidan dos causas del riesgo GTI-R6
Se mejora la redacciòn de la causa tres del riesgo TH-R2, se modifican cuatro de los cinco controles asociados para mitigar el riesgo y se valida la calificación del riesgo residual
En el riesgo TH-R3 se elimina la primera causa, las otras dos causas se redactan nuevamente y los dos ùltimos controles asociados al riesgo se actualizan y se redactan nuevamente.
Se actualizan tres controles y se elimina un control asociados al riesgo TH-R5
Se cambia de código el riesgo SG-R3 por TH-R7
Se cambia de código el riesgo SG-R5 por TH-R8
Se modifica el impacto del riesgo GJ-R1 de leve a moderado, lo que después de valorar los controles da como resultado que la severidad del riesgo residual varie de bajo a moderado.
Se modifica la redacción del riesgo ES-R1
Se modifica la redacción de las consecuencias del riesgo ES-R1
Se modifica la redacción del riesgo ES-R3
En el riesgo GD-R1 se modifica la redacción de una causa y se modifican seis controles
En el riesgo GD-R2 se modifico la redacción de una causa, se eliminó una causa y un control y se modificó la redacción de un control.
Producto de la actualización del objetivo y alcance del proceso de Direccionamiento Estratégico, se eliminaron los riesgos PE-R1, PE-R2, PE-R3, PE-R4 y PE-R5 y se crearon los riesgos PE-R7, PE-R8, PE-R9, PE-R10, PE-R11 y PE-R12, Por lo cual se crearon nuevas causas y controles.
Se encuentran en proceso de revisión por posible eliminación los riesgos SG-R1, SG-R2, SG-R4, PI-R1, PI-R11 y PI-R13</t>
  </si>
  <si>
    <t>Coordinador del Grupo VUCE</t>
  </si>
  <si>
    <t>Coordinador de Zonas Francas
Coordinador Grupo Administrativas</t>
  </si>
  <si>
    <t xml:space="preserve">Se eliminaron dos causas del riesgo GTI-R5
Se modifica la valoración del riesgo GJ-R1
Seguimiento matriz riesgos y controles de gestión consolidada </t>
  </si>
  <si>
    <t>30/05/23023</t>
  </si>
  <si>
    <t>GR-R4          PI-R9
GTI-R1         PI-R14
GTI-R2         
TH-R8
GJ-R1
DE-R6
PE-R12
PI-R3</t>
  </si>
  <si>
    <t>AP-R2          GJ-R1     GD-R1
AP-R3          ES-R3     PI-R13
GTI-R2         DE-R6    PI-R14
GTI-R3         SG-R4    GTI-R5         IC-R4      TH-R2          PE-R9
TH-R3          PE-10
PE-R12        BS-R2</t>
  </si>
  <si>
    <t>Se eliminaron los Riesgos PI-R15 y PI-R16, dado que los proyectos ya no se encuentran vigentes</t>
  </si>
  <si>
    <t xml:space="preserve">Rodrigo Jimenez - Asesor Oficina de Planeación Sectorial
Mónica Vargas - Contratista </t>
  </si>
  <si>
    <t>Se realiza primer seguimiento cuatrimestral del año 2023, para los riesgos ubicados en zona alta y extrema, conforme a lo establecido por la Política y Metodología para la administración de riesgos y oportunidades DE-DR-001</t>
  </si>
  <si>
    <t>ZULMA CHICUASUQUE CALDERON 
Jefe Oficina Asesora de Planeación Sectorial</t>
  </si>
  <si>
    <t>"MONITOREO Y REVISION" (Primera Línea)</t>
  </si>
  <si>
    <t>"MONITOREO Y REVISION" (Segunda Línea)</t>
  </si>
  <si>
    <t>Profesional especializado</t>
  </si>
  <si>
    <t>Debido a que se han aplicado los controles respectivo tanto en los documentos de análisis económico (periodico y especificos), como tambien en la elaboración de los productos estadisticos.</t>
  </si>
  <si>
    <t>Porque el control que a sido definido evita que el riesgo se materialice.</t>
  </si>
  <si>
    <t>Se han aplicado las actividades necesarias para su ejecucion del control en el desarrollo de las actividades en la OEE. Además se cuenta en sus procedimientos de la OEE en el SIG (Subsistema de Calidad).</t>
  </si>
  <si>
    <t>No Aplica</t>
  </si>
  <si>
    <t>El riesgo actual esta indentificado plenamente de una manera adecuada, de acuerdo con las actividades que realiza la OEE.</t>
  </si>
  <si>
    <t>No hay observaciones ni comentarios al respecto.</t>
  </si>
  <si>
    <t>JUNIO 30 DE 2023</t>
  </si>
  <si>
    <t>GRUPO PRESUPUESTO</t>
  </si>
  <si>
    <t xml:space="preserve"> El riesgo no se materializo </t>
  </si>
  <si>
    <t xml:space="preserve">Los controles en los procesos y  procedimientos evitan que el riesgo se materialice </t>
  </si>
  <si>
    <t>x</t>
  </si>
  <si>
    <t>Los controles se han ejecutado adecuadamente de acuerdo a cada actividad del procedimiento</t>
  </si>
  <si>
    <t xml:space="preserve">Los controles pueden ser mejorados de acuerdo al seguimiento y mejora continua </t>
  </si>
  <si>
    <t>El indicador del riesgo se cumplio</t>
  </si>
  <si>
    <t>El Riesgo No requiere ser actualizado</t>
  </si>
  <si>
    <t>N.A.</t>
  </si>
  <si>
    <t xml:space="preserve">GRUPO PRESUPUESTO </t>
  </si>
  <si>
    <t>Se elaboraron las certificaciónes de proyectos derivados de los comités ditectivos realizados en el semestre I de 2023</t>
  </si>
  <si>
    <t xml:space="preserve">Es una herramienta válidad para controlar los pryectos aprobados </t>
  </si>
  <si>
    <t>Se expiden las certificaciones en los tiempos adecuados</t>
  </si>
  <si>
    <t>La certificaciones son adecuadas para realizar el seguimiento y control del riiesgo</t>
  </si>
  <si>
    <t>N/A</t>
  </si>
  <si>
    <t>El riesgo está acorde con la actividad que se realiza respecto a los proyectos</t>
  </si>
  <si>
    <t>Las evidencias se cargan a https://mincitco.sharepoint.com/sites/Planeacion/Documentos%20compartidos/Forms/AllItems.aspx?id=%2Fsites%2FPlaneacion%2FDocumentos%20compartidos%2FGESTI%C3%93N%20RIESGOS%2FEvidencias%20Dir%2E%20An%C3%A1lisis%20Sectorial&amp;p=true&amp;ga=1</t>
  </si>
  <si>
    <t>Se han utilizado los controles correspondientes</t>
  </si>
  <si>
    <t>Las planillas y formatos de entregga de material son un instrumento para el seguimiento y control de la materialización del riesgo</t>
  </si>
  <si>
    <t>Se ha mantenido la relación de las entregas de material físico y audivisual en las planillas y ofrmatos correspondientes</t>
  </si>
  <si>
    <t>Las actuales planillas y formatos que se diligencian son adecuadas para cotrolar la materialización del riego</t>
  </si>
  <si>
    <t>El reisgo está acorde con la actividad que se raliza respecto a la entrega de material</t>
  </si>
  <si>
    <t>Se estan aprobando los proyectos que atienden a las metas del proyecto de inversión</t>
  </si>
  <si>
    <t>Porque  los proyectos se han aprobado de manera normal ddurante la vigencia</t>
  </si>
  <si>
    <t>No sehan presentado inconvenientes en la aprobación de proyectos</t>
  </si>
  <si>
    <t>No se ha evidenciado la necesidad de controles adicionales</t>
  </si>
  <si>
    <t>La formulación del riego no atiende a la dinámica del proyecto de inversión, como tampoco a la operación del Patrimonio Autónomo FONTUR</t>
  </si>
  <si>
    <t>Se requiere agendar mesa de trabajo para revisar la pertinencia de este riesgo, teniendo en cuenta la dinámica del Patrimonio Autónomo FONTUR, con respecto al proyecto de Inversión</t>
  </si>
  <si>
    <t xml:space="preserve"> </t>
  </si>
  <si>
    <t>TECNICO ADMINISTRATIVO</t>
  </si>
  <si>
    <t>NO SE HA MATERIALIZADO EL RIESGO, YA QUE NO SE HAN PRESENTADO INCUMPLIMIENTO A LO ESTABLECIDO LEGALMENTE Y ADEMAS NO SE HA RECIBIDO NOTIFICACION POR ALGUN ENTE DE CONTROL FRENTE AL INCUMPLIENTO SOBRE LA ALGUNA CERTIFICACIÓN SOLICITADA POR UN TERCERO.</t>
  </si>
  <si>
    <t>PORQUE SE ESTÀN GENERANDO SEGUIMIENTOS OPORTUNOS A LOS CANALES DISPUESTOS PARA RECIBIR SOLICITUDES FRENTE A CERTIFICACIONES (CORREO, SISTEMA DE GESTIÓN, RECEPCION PERSONAL.)</t>
  </si>
  <si>
    <t>SI, PORQUE EL SEMÁFORO QUE  ENCONTRAMOS EN EL SISTEMA DE GESTIÓN DOCUMENTAL, NOS AYUDA A ESTAR PENDIENTE DEL TIEMPO QUE TENEMOS PARA LA RESPUESTA OPORTUNA.</t>
  </si>
  <si>
    <t>LOS CONTROLES ACTUALES SON SUFICIENTES  PARA EVITAR QUE EL RIESGO SE MATERIALICE</t>
  </si>
  <si>
    <t>NO PORQUE SE HAN SANCIONES DE ENTES DE CONTROL, DEBIDO A INCUMPLIMIENTOS EN LA ATENCIÓN DE SOLICITUDES</t>
  </si>
  <si>
    <t xml:space="preserve">NO PORQUE LAS ACCIONES ESTÁN ENCAMINADAS A DISMINUIR O ELIMINAR LAS CAUSAS IDENTIFICADAS EN LA GESTIÓN DE LOS RIESGOS.  </t>
  </si>
  <si>
    <t>GD-PR-014 GESTIÓN DE DOCUMENTOS OFICIALES</t>
  </si>
  <si>
    <t>PROFESIONAL ESPECIALIZADO</t>
  </si>
  <si>
    <t>SE HA MATERIALIZADO POR LA DEMANDA DE ACTIVIDADES EN EL ÁREA,  LA INCONSISTENCIA EN LA INFORMACIÓN RECOPILADA POR EL SISTEMA DE NÓMINA, LA MODIFICACIÓN Y CONFIGURACIÓN DEL SOFTWARE, ERRORES AL INGRESO DE LAS NOVEDADES.</t>
  </si>
  <si>
    <t>SE HA REDUCIDO EL NIVEL DE ERRORES MEDIANTE LISTAS DE CHEQUEO Y MATRICES DE CONTROLES APLICADAS A CADA PROCEDIMIENTO.</t>
  </si>
  <si>
    <t xml:space="preserve">SE EFECTÚAN LOS CONTROLES ENTRE LOS SERVIDORES DEL ÁREA DE NÓMINA YLA COORDINACIÓN DEL GRUPO DE TALENTO HUMANO CON ANTERIORIDAD A LA ENTREGA Y LIQUIDACIÓN DE LA NÓMINA MENSUAL. </t>
  </si>
  <si>
    <t>LA MEJORÍA SE FUNDAMENTA EN LA OPTIMIZACIÓN DE LAS ACTIVIDADES DESARROLLADAS, CON EL PROPÓSITO DE DISMINUIR LOS ERRORES.</t>
  </si>
  <si>
    <t>SE HA GENERADO ERRORES EN LA INCLUSIÓN DE NOVEDADES DE NÓMINA.</t>
  </si>
  <si>
    <t>SE ENCUENTRA ADECUADAMENTE ESTABLECIDO AL ENTORNO ACTUAL DE LOS PROCESOS DE NÓMINA.</t>
  </si>
  <si>
    <t>TH-PR-020 - GESTIÓN DEL TALENTO HUMANO - NÓMINA</t>
  </si>
  <si>
    <t>DE IGUAL MANERA LA VALIDACIÓN PREVIA DE LOS RESÚMENES DE NÓMINA HA CONTRARRESTADO LAS INCONSITENCIAS DE MANERA MENSUAL.</t>
  </si>
  <si>
    <t>LOS TIEMPOS PARA DAR EL TRÁMITE DE LAS LIQUIDACIONES DE PRESTACIONES SOCIALES SE HA EXTENTIDO DEBIDO A LA NECESIDAD DE EFECTUAR MODIFICACIONES EN LA CONFIGURACIÓN DEL SISTEMA MEDIANTE EL PROVEEDOR.</t>
  </si>
  <si>
    <t>SE HA APLICADO REVISIONES PREVIAS PARA LA ELABORACIÓN Y EXPEDICIÓN DE LAS LIQUIDACIONES DE PRESTACIONES SOCIALES DE EXFUNCIONARIOS.</t>
  </si>
  <si>
    <t xml:space="preserve">PROFESIONAL /CONTRATISTA </t>
  </si>
  <si>
    <t xml:space="preserve">NO SE HA MATERIALIZADO EL RIESGO, YA QUE NO SE HAN PRESENTADO INCUMPLIMIENTO A LO ESTABLECIDO LEGALMENTE EN LOS PLANES DE BIENESTAR SOCIAL Y CAPACITACIÓN </t>
  </si>
  <si>
    <t xml:space="preserve">PORQUE SE ESTÀN GENERANDO SEGUIMIENTOS OPORTUNOS A LOS PLANES EN SU EJECUCIÓN A TRAVÉS DE MEDICIÒN DE INDICADORES Y DEMÁS DENTRO DE LO QUE ESTABLECE LA NORMA.   </t>
  </si>
  <si>
    <t>PORQUE VAN ALINEADOS A LO QUE ESTABLECE LA NORMA  Y DENTRO DE LOS TIEMPOS ESTABLECIDOS</t>
  </si>
  <si>
    <t>CON LOS CONTROLES ACTUALES NO SE HAN MATERILIZADO RIESGO ALGUNO</t>
  </si>
  <si>
    <t xml:space="preserve">PORQUE NO SE HAN GENERADO INCUMPLIMIENTO ALGUNO A LOS PLANES ESTABLECIDOS  </t>
  </si>
  <si>
    <t xml:space="preserve">POR QUE SE HA IDENTIFICADO CORRECTAMENTE </t>
  </si>
  <si>
    <t>TH-PR-019 GESTIÓN DEL TALENTO HUMANO VINCULACIÓN Y RETIRO</t>
  </si>
  <si>
    <t xml:space="preserve">CONTRATISTA </t>
  </si>
  <si>
    <t>NO SE HA MATERIALIZADO EL RIESGO, DADO A QUE NO SE HAN PRESENTADO INCUMPLIMIENTO DE LOS REQUISITOS LEGALES Y OTROS ASOCIADOS AL  SUB SISTEMA DE SEGURIDAD Y SALUD EN EL TRABAJO</t>
  </si>
  <si>
    <t xml:space="preserve">POR QUE LOS PROCEDIEMINTOS Y DEMÁS ACCIONES ENCAMINADAS PARA LA GESTIÓN DE LOS RIESGOS LABORALES HAN PERMITIDO LA CORRECTA IDENTIFICACIÓN DE LOS REQUISITOS LEGALES  </t>
  </si>
  <si>
    <t>PORQUE LOS CONTROLES HACEN PARTE DE LOS PROEDIMIENTOS PARA LA GESTÓN DEL SUSB SISTEMA DE SST</t>
  </si>
  <si>
    <t xml:space="preserve">EN LA MEDIDA QUE SE ACTUALICEN LOS REQUSITOS LEGALES </t>
  </si>
  <si>
    <t xml:space="preserve">PORQUE NO SE HAN GENERADO INCUMPLIMIENTOS O SANCIONES PARA LA ENTIDAD </t>
  </si>
  <si>
    <t xml:space="preserve">CUMPLE CON EL OBJETIVO PROPUESTO </t>
  </si>
  <si>
    <t>A LA FECHA EL SUBSISTEMA CUENTA CON INDICADORES DE ACCIDENTALIDAD BAJOS Y QUE HAN SIDO CONSIDERAS DOS POR LA ENTIDAD</t>
  </si>
  <si>
    <t>POR QUE LOS PROCEDIEMINTOS Y DEMÁS ACCIONES ENCAMINADAS PARA LA GESTIÓN DE LOS RIESGOS LABORALES HAN PERMITIDO LA CORRECTA IDENTIFICACIÓN DE LOS PELIGROS Y RIESGOS DISMINUYENDO EL INDICADOR DE AUSENTISMO POR CAUSA DE AT Y EL</t>
  </si>
  <si>
    <t xml:space="preserve">SI EL SUBSISTEMA DE SST ESTA EN UNA ETAPA DE MADURACIÓN, EN CUENTO CUMPLIMIENTO DE REQUISTOS LEGALES EVIDENCIADO EN LA ULTIMA AUDITORIA Y CONFORME A LA NORMATIVIDAD LEGAL VIGENTE  </t>
  </si>
  <si>
    <t xml:space="preserve">PERO EN EL MOMENTO EL MINISTERIO CUENTA CON EL PERSONAL IDONEO Y UN PROCEDIMEINTO CONFORME A LO REQUERIDO NORMATIVAMENTE, </t>
  </si>
  <si>
    <t xml:space="preserve">SI, DADO A QUE LA CORRECTA EJECUCIÓN DE LA IDENTIFCACIÓN DE LOS PELIGROS EN LOS PUESTOS DE TRABAJO DISMINUYENDO LA OCURRENCIA DE ACCIDENTES Y LA DETERMINACIÓN DE ENFERMEDADES LABORALES </t>
  </si>
  <si>
    <t xml:space="preserve">Porque el  estado de los bienes muebles se verifica de acuerdo a su programa de mantenimiento.
Porque se supervisan los trabajos realizados en los talleres de mantenimiento y correctivo.
Porque se hace entrega de bienes devolutivos o elementos de consumo a dependencia solicitante según sus necesidades  quienes ejercen el control sobre ellos.
Porque se  hace periódicamente actualización  de inventarios  para validar la existencia física del bien. 
Porque se hace periódicamente el reporte a la aseguradora de la ubicación de los bienes/muebles para la reposición en caso de siniestros.        
</t>
  </si>
  <si>
    <t>Porque se aplican rigurosamente  y están bien diseñados</t>
  </si>
  <si>
    <t>Porque se sigue lo dispuesto en el proceso de gestión de recursos físicos y en la matriz de riesgos</t>
  </si>
  <si>
    <t xml:space="preserve">Porque todo proceso administrativo puede y de ser necesario ser sujeto de mejora continua. </t>
  </si>
  <si>
    <t>El riesgo no tiene indicador</t>
  </si>
  <si>
    <t>porque  el riesgo no se ha materializado, ni hay cambios normativos o administrativos relacionados con el manejo de bienes  muebles  e inventarios de elementos de consumo que motive la modificación o actualización</t>
  </si>
  <si>
    <t>Porque se verifica el  estado de los inmuebles de acuerdo a su programa de mantenimiento.
Porque en cumplimiento de los contratos de administración delegada a terceros, realizan periódicamente vistas de inspección a los inmuebles arrendados y se llegan a acuerdos de mantenimiento; esto es reportado al Mincit mediante informe periódico. (Grupo de Zonas Francas y Bienes Inmuebles)</t>
  </si>
  <si>
    <t>Porque se sigue lo dispuesto en el proceso de gestión de recursos físicos, procedimiento asociado y en la matriz de riesgos</t>
  </si>
  <si>
    <t xml:space="preserve">El riesgo no tiene indicador </t>
  </si>
  <si>
    <t>porque  el riesgo no se ha materializado, ni hay cambios normativos o administrativos relacionados con el manejo de bienes  inmuebles  que motive la modificación o actualización</t>
  </si>
  <si>
    <t>Porque el cierre mensual de la cuenta de almacén está dentro de un aplicativo que genera el reporte, el cual a la vez esta en linea con los sistemas de informacion del Grupo de Contabilidad, cruzando la informacion entre estos para determinar su validez</t>
  </si>
  <si>
    <t>Porque la calidad de la información del reporte del cierre mensual de almacén y bienes inmuebles es conciliada con la información que tiene el Grupo de Contabilidad para  detectar posibles inconsistencias</t>
  </si>
  <si>
    <t xml:space="preserve">Porque sigue lo dispuesto en el proceso de Gestión de Recursos Físicos y que interactúa con el proceso de Gestión de Recursos Financieros. </t>
  </si>
  <si>
    <t>porque  el riesgo no se ha materializado, ni hay cambios normativos o administrativos relacionados con el manejo de bienes  muebles  que motive la modificación o actualización</t>
  </si>
  <si>
    <t>Porque el cierre mensual de la cuenta de inmuebles está dentro de un aplicativo que genera el reporte, cruzando la informacion entre estos para determinar su validez, para posterior envio al Grupo de Contabilidad</t>
  </si>
  <si>
    <t xml:space="preserve">Hortensia Maldonado- Coordinadora Grupo Administrativa
Carolina Rivera, Melissa Sandoval- Profesionales Equipo de Asuntos Ambientales
</t>
  </si>
  <si>
    <t>Se considera que los controles han sido realizados de manera efectiva y responden a la naturaleza del riesgo</t>
  </si>
  <si>
    <t>Los controles responden a las necesidades que representa el riesgo y se han desigando los recursos requeridos para la implementación del SGA y su proceso de certificación.</t>
  </si>
  <si>
    <t>Desde el SGA se solicitan los recursos requeridos para la implemetación del sistema, los cuales han sido aprobados por la alta dirección.</t>
  </si>
  <si>
    <t>Se propone fortalecer los recusos humanos y técnicos con que cuenta el SGA para su implementación, en consideración de las acciones incluidas en 2023 para el fortalecimiento de la gestión ambiental institucional en la que se incluyen todos los bienes inmuebles de la entidad.</t>
  </si>
  <si>
    <t>Desde el SGA se considera que el riesgo logró ser controlado.</t>
  </si>
  <si>
    <t>Aunque se incluyen otros bienes inmueble, se considera desde el SGA que las caracteríasticas del riesgo hayan cambiado</t>
  </si>
  <si>
    <t>NA</t>
  </si>
  <si>
    <t>Los controles responden a las necesidades que representa el riesgo y se han llevado a cabo de manera efectiva mediante la herramienta de revisión por la dirección</t>
  </si>
  <si>
    <t>Desde el SGA se ha cumplido con los compromisos de aprobación, presentación y revisión por la dirección de los objetivos y avances realizados, articulándolos con el Plan Nacional de Desarrollo</t>
  </si>
  <si>
    <t>Son adecuados de acuerdo a la naturaleza del riesgo</t>
  </si>
  <si>
    <t>Desde el SGA se considera que el riesgo logró ser controlado</t>
  </si>
  <si>
    <t>Desde el SGA no se considera que las caracteríasticas del riesgo hayan cambiado</t>
  </si>
  <si>
    <t>Desde el SGA se ejecutan de manera adecuada los controles relacionados con la identificación y evaluación de los aspectos e impactos ambientales de acuerdo con los cambios en las actividades (funcionamiento deñ restaurante y del gimnasio), al igual que consideran los resultados de la auditoría interna desarrollada en noviembre de 2022 y de la auditoría externa realizada en marzo de 2023.</t>
  </si>
  <si>
    <t>De acuerdo con el procedimiento de manejo de cajas menores y la Guía que describe detalladamente la gestión de estas, los responsables de las cajas menores tienen conocieminto de los procedimientos necesarios para el adecuado uso de las cajas menores</t>
  </si>
  <si>
    <t>De acuerdo con el procedieminto y guia que describe detalladamente la gestión de las cajas menores cada responsable ha mantenido el correcto uso de las mismas sin presentar afectaciones econimicas</t>
  </si>
  <si>
    <t>porque los responsables han mantenido el uso correcto de las cajas menores si afectaciones que puedan presentar un riego finnaciero a la entidad</t>
  </si>
  <si>
    <t>porque  el riesgo no se ha materializado, ni hay cambios normativos o administrativos relacionados con el manejo de cajas menores  que motive la modificación o actualización</t>
  </si>
  <si>
    <t xml:space="preserve">Coordinador Administrativa </t>
  </si>
  <si>
    <t xml:space="preserve">Porque  el proyecto del plan Anual de Adquisiciones se revisa detalladamente para que  cumpla con los requisitos mínimos establecidos por Colombia compra Eficiente. </t>
  </si>
  <si>
    <t xml:space="preserve">Porque el Plan Anual de Aquisiciones lo elaboran y revisan en diferentes niveles  de la función administrativa.   </t>
  </si>
  <si>
    <t>Porque se sigue lo dispuesto en el proceso de Adquisición de Bienes y servicios  y en la matriz de riesgos</t>
  </si>
  <si>
    <t>Porque todo proceso administrativo debe ser sujeto de la mejorado  continua</t>
  </si>
  <si>
    <t xml:space="preserve">Este riesgo no tiene indicador </t>
  </si>
  <si>
    <t xml:space="preserve">Porque  el riesgo no se ha materializado, ni hay cambios normativos o administrativos de fondo relacionados con la elaboración del Plan Anual de Adquisiciones. </t>
  </si>
  <si>
    <t>Asesor</t>
  </si>
  <si>
    <t>Se han adelantado las sesiones previstas y se han abierto los espacios de socializacion.</t>
  </si>
  <si>
    <t xml:space="preserve">Se adelanta el seguimiento y control a todas las actividades relacionadas con las instancias </t>
  </si>
  <si>
    <t xml:space="preserve">Todos los temas de la agenda se han tratado en las instancias </t>
  </si>
  <si>
    <t>No se requiere</t>
  </si>
  <si>
    <t xml:space="preserve">Se han adelantado las sesiones programadas </t>
  </si>
  <si>
    <t xml:space="preserve">Esta funcionando con la actual formulación </t>
  </si>
  <si>
    <t>Se estan realizando las actividades de acuerdo con los procedimientos internos establecidos.</t>
  </si>
  <si>
    <t>1, De acuerdo con los compromisos adquridos con la Oficina Asesora de Planeación se realizan dos capacitaciones de sensibilización de riesgos de Gestión y Corrupción al año de las cuales la primera se realizó el día 29 de junio de 2023.
2.Se continua con el proceso de actualización del Reglamento Técnico de Talleres de conversión por lo cual se realizó una reunión con todos los actores, por lo que se dío prorroga al reglamento técnico por medio de la Resolución 0723 de 2023, igualmente se encuentra en aprobación de la OAJ para poner en consulta de los actores interesados el reglamento técnico completo.</t>
  </si>
  <si>
    <t>Se realizaron las actividades de acuerdo con los procedimientos internos establecidos.</t>
  </si>
  <si>
    <t>Las actividades de seguimiento cumplen con el objetivo de minizar el riesgo</t>
  </si>
  <si>
    <t>No se han expedido reglamentos técnicos que generen un obstaculo técnico al comercio y se ha contado con la participación de todos lo intesados para la creación de estos actos administrativos</t>
  </si>
  <si>
    <t>Se estan realizando las actividades de acuerdo con los procedimientos internos establecidos</t>
  </si>
  <si>
    <t>1.Se estan ejecutando los controles de la columna R filas 261, 262,263,264 yb 265{</t>
  </si>
  <si>
    <t>Para las notificaciones de OTC Y MSF se hacen las controle establecidos en la plataforma eping.org y en la plataforma de la CAN el SIRT, lo anterior, dado que en ésta se encuentran los formularios para su diligenciamiento, evitando error.
Además se lleva a cabo el procedimiento establecido en el SIG del MinCIT.</t>
  </si>
  <si>
    <t>Claro que si dado que todos los sistemas y procedimientos son susceptibles de mejora continúa.  Sin embargo, los sistemas externos son continuamente mejorados por la Comunidad Andina, por la Organización Mundial del Comercio.
A futuro se solicita que quienes manejan estos sistemas sean capacitadas.</t>
  </si>
  <si>
    <t>Porque a hoy se han atendido dentro de los terminos de ley todas y cada una de las solicitudes de notificación, tanto OTC como MSF.</t>
  </si>
  <si>
    <t xml:space="preserve">Se deben hacer capacitaciones continuas. </t>
  </si>
  <si>
    <t>De acuerdo con los compromisos adquridos con la Oficina Asesora de Planeación se realizan dos capacitaciones de sensibilización de riesgos de Gestión y Corrupción al año de las cuales la primera se realizó el día 29 de junio de 2023.</t>
  </si>
  <si>
    <t xml:space="preserve">no se han generando retrasos en el desarrollo de los progamas y metas del proyecto. </t>
  </si>
  <si>
    <t>Las actividades de seguimiento cumplen con el objetivo de minimizar el riesgo</t>
  </si>
  <si>
    <t xml:space="preserve"> Las normas contabiles, de información financiera y aseguramiento de la información, se aplican de una manera oportuna y correcta</t>
  </si>
  <si>
    <t>De acuerdo con los compromisos adquridos con la Oficina Asesora de Planeación se realizan dos capacitaciones de sensibilización de riesgos de Gestión y Corrupción al año de</t>
  </si>
  <si>
    <t>No se han recibido PQRS sobre el mal funcionamiento del aplicativo.</t>
  </si>
  <si>
    <t>Profesional Especializado Oficina Asesora de Planeación Sectorial</t>
  </si>
  <si>
    <t>Se han  implementado adecuadamente los controles y han evitado que se materialice el riesgo.</t>
  </si>
  <si>
    <t>No aplica. Este riesgo no tiene indicadores asociados.</t>
  </si>
  <si>
    <t>Este riesgo solo es responsabilidad de la Oficina de Control Interno, por tal razón  se debe eliminar del responsable del riesgo al Jefe Oficina OAPS</t>
  </si>
  <si>
    <t>Se han implementado adecuadamente los controles y han evitado que se materialice el riesgo.</t>
  </si>
  <si>
    <t>Es necesario modificar el responsable del riesgo, ya que la Oficina Asesora de Planeación no va a realizar ni gestionar las auditorias Internas a los Sistemas de Gestión. La Auditorias a los Sistemas de Gestión Ambiental, Seguridad y Salud en el Trabajo y Módelo Empresa Familiarmente Responsable, están a cargo de sus líderes respectivamente.</t>
  </si>
  <si>
    <t>Es necesario actualizar el riesgo, ya que, se creo el Modelo Institucional de Operación - MIO que reemplaza el Sistema Integrado de Gestión. En el Ministerio se trabajará bajo el MIO, que lo compone el MIPG - Modelo Insttucional de Planeación y Gestión y los Sistemas de Gestión Ambiental, Seguridad y Salud en el Trabajo y el Modelo Empresa Familiarmente Responsable.</t>
  </si>
  <si>
    <t>COORDINADOR GRUPO DE CONTRATOS</t>
  </si>
  <si>
    <t>N.A</t>
  </si>
  <si>
    <t xml:space="preserve">En algunos de los procesos suscritos en el semestre de la vigencia 2023 , se recibieron observaciones por parte de intereseados en los mismos sobre las condiciones del proceso, las cuales fueron analizadase y respondidas de fondo y de ser necesario en algunos casos generaron las modificaciones que se encontraton pertinentes. </t>
  </si>
  <si>
    <t>Se viene realizando la revisión previa por parte del área técnica y del Grupo de Contratos de los estudios y documentos previos que se presentan para el tramite de procesos de contratación ante el Grupo de Contratos.</t>
  </si>
  <si>
    <t xml:space="preserve">Se encuentra en proceso de implementacion de mejoras en la plataforma de contratación, para generar un formato que permita a las areas interesadas mayor agilidad y precision en la informacion requerida en un estudio previo </t>
  </si>
  <si>
    <t xml:space="preserve">Por que se cuenta con evidencias de la ejecucuioin y seguimiento al control, lo cual ha evitado una materizlizacion del riesgo. </t>
  </si>
  <si>
    <t xml:space="preserve">El control a permitido prevenir la materializacion del riesgo, </t>
  </si>
  <si>
    <t xml:space="preserve">Para esta vigencia se esta aplicando en un 100%  la inclusión de la información contractual en el aplicativo de contratación y que este a su vez genera automaticamente el certifcado de recibido a satisfaccion </t>
  </si>
  <si>
    <t>Se certifica el cumplimiento o incumplimiento de las obligaciones del contratista a través del formato establecido para ello que se genera  a través de la plataforma de contratación posterior a la presentación del respectivo informe de supervisión,  previo al al  pago.</t>
  </si>
  <si>
    <t xml:space="preserve">Se actualizo la herramienta  de seguimiento a los contratos - Plataforma de servicios en la Version Nro. 02 , con la que cuenta el Ministerio para el seguimiento de los contratos, la cual esta siendo implementada al 100% en esta vigencia. </t>
  </si>
  <si>
    <t>Se viene realizando recordatorios a los supervisores de los contratos proximos a vencer .</t>
  </si>
  <si>
    <t>Se realizo un levantamiento de informacion relacionada con las liquidaciones de los contratos, la cual es el insumo para realizar los requerimientos a los supervisores para que suscriban el acta de liquidación</t>
  </si>
  <si>
    <t>Implementacion por parte del Grupo de Contratos y  la  Oficina de Sistemas de Información, alarmas desarrolladas en el aplicativo interno, para que de manera evolutiva se genere la alerta a los supervisores.</t>
  </si>
  <si>
    <t>El Grupo de Contratos en procura de la mejora continua realizara para el segundo semestre una sensibilizacion por  a los Supervisores, relacionado con los terminos legales para la liquidacion de los contratos.</t>
  </si>
  <si>
    <t>Código: DE-FM-022
Versión: 02
Fecha de Vigencia: 25/07/2023</t>
  </si>
  <si>
    <t>Asesora Comité de importaciones y Coordinadora Grupo VUCE</t>
  </si>
  <si>
    <t xml:space="preserve">Porque han permitido que no se presente materialización del riesgo </t>
  </si>
  <si>
    <t>Con ellos se ha dado cumplimiento a las normas que regulan el procedimiento</t>
  </si>
  <si>
    <t>De momento no se considera necesario, pero eventualmente podrían mejorarse si se requiere</t>
  </si>
  <si>
    <t>Permitió que no se materializara el riesgo porque cumplió con la función de prevenir la afectación reputacional</t>
  </si>
  <si>
    <r>
      <t xml:space="preserve">Se considera adecuado el que está vigente para el Comité de mportaciones. </t>
    </r>
    <r>
      <rPr>
        <b/>
        <sz val="10"/>
        <rFont val="Arial"/>
        <family val="2"/>
      </rPr>
      <t>Para el grupo VUCE el registro electrónico de usuarios paso de ser de revisión manual a aprobación automática;  por lo tanto, el riesgo debe ser actualizado</t>
    </r>
  </si>
  <si>
    <t>La norma que regula el registro  electrónico de usuarios automática es la Circular 011 de 2022</t>
  </si>
  <si>
    <t>Jefe Oficina Sistemas de Información
Coordinador Grupo Desarrollo y Mantenimiento de Aplicaciones
Coordinación Grupo Ingenieria y Soporte Técnico
Profesional Especializado</t>
  </si>
  <si>
    <t>PSPI - Programa Datos Personales (PDP): Actualización de los Registros de Bases de Datos, PQRS e Incidentes en RNBD-SIC, Inventario de Bases con Datos Personales.</t>
  </si>
  <si>
    <t>PSPI - Programa Datos Personales (PDP): se realiza seguimiento a las actividades definidas.</t>
  </si>
  <si>
    <t>PSPI - Programa Datos Personales (PDP): el seguimiento a las actividades definidas permite determinar compromisos que deban ajustarse para cumplirla gestión prevista.</t>
  </si>
  <si>
    <t>Acorde con el resultado de la gestión tecnológica y el entorno institucional puede ser redefinido atendiendo el entorno institucional.</t>
  </si>
  <si>
    <t>PI GR</t>
  </si>
  <si>
    <t>Acceso Servicios TI: monitoreo a servicios TI y aplicaciones web</t>
  </si>
  <si>
    <t>Acceso Servicios TI: gestión de usuarios en Mesa de Ayuda y Aplicaciones.</t>
  </si>
  <si>
    <t xml:space="preserve">Acceso Servicios TI: se implemento el Multifactor para los usuarios de la plataforma Oficce 365 y doble autenticación para servicios que se acceden desde el Sitio Web Institucional. </t>
  </si>
  <si>
    <t>Contrato No. GC109 de 2023, desarrollo del servicio de vigilancia tecnológica para la prevención de exposicion de información no autorizada o fuga de información y gestión de vulnerabilidades y remediaciones.</t>
  </si>
  <si>
    <t>Contrato No. GC109 de 2023,  se adelanta la detención, contención y reemdiación de incidentes, alertas de seguridad sobre los servicios, monitoreo del trafico de las aplicacaiones y usuarios, se implementa las pruebas de vulnerabilidad para aseguramiento de dispositivos, aplicaciones y redes.</t>
  </si>
  <si>
    <t xml:space="preserve">Contrato No. GC109 de 2023, se evita la materialización de riesgos de seguridad digital con el seguimiento periodico de los resultados de la gestión de incidentes, alertas de seguridad sobre los servicios,  monitoreo del trafico de las aplicaciones y usuarios, y pruebas de vulnerabilidad </t>
  </si>
  <si>
    <t xml:space="preserve">PSPI - Programa Datos Personales (PDP): Como parte de la Gestión de Activos de Información se adelanto con las áreas la revisión de caracterizaciones de bases con datos personales.  </t>
  </si>
  <si>
    <t>Gestores Territoriales</t>
  </si>
  <si>
    <t xml:space="preserve">No se ha materializado el riesgo, teniedo en cuanta que el plan de trabajo se logró realizar con actores públicos- privados </t>
  </si>
  <si>
    <t>Teniendo en cuenta que se han aplicado los controles y seguimientos a los instrumentos para que no se materialice el riesgo</t>
  </si>
  <si>
    <t>Se han realizado de acuerdo con los instrumentos y tiempos estipulados</t>
  </si>
  <si>
    <t>Si bien, se concidera que todos los instrumentos son suceptibles de mejora, hasta el momento con los monitoreos existentes se han ejecutado adecuadamente</t>
  </si>
  <si>
    <t>Hasta el momento el riesgo se ha podido controlar</t>
  </si>
  <si>
    <t>Porque siempre hay verificacion de que la documentacion de la solicitud de concesión llegue completa para su evaluacion</t>
  </si>
  <si>
    <t>Por que no han permitido la materializacion del riesgo</t>
  </si>
  <si>
    <t>Porque se hace un seguimiento y control de los tiempos de las personas intervinientes</t>
  </si>
  <si>
    <t>Porque en la redaccion del control se menciona que nosostros expedimos una certificacion, cuando en realidad expedimos una constancia determinando nuestro concepto</t>
  </si>
  <si>
    <t>Se solicita modificar la redaccion del control</t>
  </si>
  <si>
    <t>Profesional</t>
  </si>
  <si>
    <t>Se ha realizado los controles correspondientes</t>
  </si>
  <si>
    <t>Las acciones previas permiten evitar que el riesgo de materialice</t>
  </si>
  <si>
    <t>Los controles se han ejecutado de acuerdo al procedimiento</t>
  </si>
  <si>
    <t>Si, cuando se identifica una opcion de mejora se aplica</t>
  </si>
  <si>
    <t>No hay indicadores ni metas asociadas a estos riesgos</t>
  </si>
  <si>
    <t>Una vez se actualice el procedimiento de acuerdo a los nuevos lineamientos de gobierno, se realizará la actualización correspondiente</t>
  </si>
  <si>
    <t>En relación a PROFIA, durante le primer semestre 2023 no se realizaron requerimientos de ajuste a las solicitudes analizadas</t>
  </si>
  <si>
    <t>Se han realizado ejercicios de seguimiento a los instrumentos</t>
  </si>
  <si>
    <t>El seguimiento a los instrumentos permite identificar su correcta ejecución y diseño</t>
  </si>
  <si>
    <t>Los controlse se han ejecutado de acuerdo al procedimiento</t>
  </si>
  <si>
    <t>No se requiere por el momento</t>
  </si>
  <si>
    <t>Se han venido realizando reuniones y ejercicios de seguimiento para revisar de manera constante los instrumentos</t>
  </si>
  <si>
    <t>El monitoreo permite identificar su correcta ejecución y diseño</t>
  </si>
  <si>
    <t xml:space="preserve">La  ejecucion avanza acorde a las metas y objetivos propuestos </t>
  </si>
  <si>
    <t>Coordinadora Grupo Relación con el Ciudadano</t>
  </si>
  <si>
    <t>Los controles funcionan</t>
  </si>
  <si>
    <t>funcionan bien</t>
  </si>
  <si>
    <t>ninguno</t>
  </si>
  <si>
    <t>Se han efectuado los controles respectivos</t>
  </si>
  <si>
    <t>Los controles actuales evitan que se materialice el riesgo, ya que el documento diseñado se ha sometido a varias revisiones y validaciones</t>
  </si>
  <si>
    <t xml:space="preserve">Si ya que a la fecha no se ha materializado el riesgo </t>
  </si>
  <si>
    <t>No se considera necesario ya que han cumplido el fin para el cual fueron creados</t>
  </si>
  <si>
    <t xml:space="preserve">El riesgo no se ha materializado </t>
  </si>
  <si>
    <t>No se considera necesario un cambio, ya que este ha funcionado.</t>
  </si>
  <si>
    <t>La aplicación de los controles permitió el desarrollo óptimo de los programas y actividades.</t>
  </si>
  <si>
    <t>Se ha documentado el proceso de planeación técnica y presupuestal, así como se han implementado mecanismos de seguimiento periódicos a los operadores de los programas y actividades.</t>
  </si>
  <si>
    <t>Funcionan de forma correcta</t>
  </si>
  <si>
    <t>Se mantiene en riesgo bajo, ya que no se ha impactado el presupuesto asignado y por ende, el cumplimiento de la meta</t>
  </si>
  <si>
    <t>Se mantiene el mismo riesgo en el proyecto de inversión</t>
  </si>
  <si>
    <t>Se garantiza ejecución con los controles</t>
  </si>
  <si>
    <t>Se realiza la transferencia de recursos al Patrimonio Autónomo mediante Resolución</t>
  </si>
  <si>
    <t>Se ha evitado materializar riesgo y realizar seguimiento a las métricas de forma adecuada</t>
  </si>
  <si>
    <t>No se considera necesario un cambio.</t>
  </si>
  <si>
    <t>El seguimiento técnico, jurídico y financiero previo, durante y posterior a la ejecución de los instrumentos permite mitigar riesgos de retraso y generar así los planes de contigencia correspondientes para equilibrar los planes operativos de ejecución.</t>
  </si>
  <si>
    <t>Conforme a un cronograma establecido para la realización de mesas técnicas con los patrimonios autonomos e identificar posibles cuellos de botella permite ejecutar acciones de prevención.</t>
  </si>
  <si>
    <t>El seguimiento tecnico y financiero realizado permite mitigar lo correspondiente.</t>
  </si>
  <si>
    <t>Se mantiene en riesgo bajo ya que no ha impactado de manera considerable el presupuesto asignado.</t>
  </si>
  <si>
    <t>El seguimiento técnico y financiero realizado permite mitigar lo correspondiente.</t>
  </si>
  <si>
    <t>Se debe tener en cuenta que para el caso de la atención con proyectos para población victima se debe generar una curva de aprendizaje cuya horizonte minimo de atención de 8 meses. Lo anterior indica que en una vigencia fiscal el seguimiento tecnico y financiero corresponde a instrumentos que se están ejecutando de la vigencia fiscal inmediatamente anterior y de actual.</t>
  </si>
  <si>
    <t xml:space="preserve">No fue posible verificar la efectividad de los controles, dado que no se aportaron las evidencias por parte de la Primera Linea de defensa. 
Adicionalmente se hace necesario ajustar las etapas de identificación y tratamiento. </t>
  </si>
  <si>
    <t>El control a sido suficientemente eficaz, para el manejo del riesgo que se tiene en la OEE.</t>
  </si>
  <si>
    <t xml:space="preserve">Dentro de las evidencias reportadas por la primera línea de defensa, no fue posible validar la Matriz de seguimiento a liquidación de contratos, ni la base de datos. </t>
  </si>
  <si>
    <t>Coordinadora Grupo Diseño de Operaciones de Comercio Exterior</t>
  </si>
  <si>
    <t>Se realizaron las publicaciones en la página de la VUCE en las fechas estipuladas en la normatividad.</t>
  </si>
  <si>
    <t>Permite realizar las publicaciones de manera oportuna.</t>
  </si>
  <si>
    <t>No se materializo el riesgo</t>
  </si>
  <si>
    <t xml:space="preserve">Subdirector de Prácticas Comerciales </t>
  </si>
  <si>
    <t xml:space="preserve">Se dio cumplimiento a las normas que regulan los procedimientos </t>
  </si>
  <si>
    <t>Se ejercieron los controles respectivos que evitan se incurra en incumplimientos</t>
  </si>
  <si>
    <t>Se realizaron las actividades de convocatorias, revisiones técnicas y normativas de los Informes técnicos de las investigaciones  y asuntos a presentar en el Comité AAA y Prácticas Comerciales y   se generaron los cronogramas de las mismas, se proyectaron, revisaron  y tramitaron los proyectos de decretos y Resoluciones.</t>
  </si>
  <si>
    <t xml:space="preserve">Aunque se han cumplido con todos los controles, siempre se puede realizar mejoras.  </t>
  </si>
  <si>
    <t>Se dio cumplimiento a las normas que regulan los procedimientos y se ejercieron los controles respectivos.</t>
  </si>
  <si>
    <t xml:space="preserve">Los riesgos cumplen con la función de prevenir causar una afectación. </t>
  </si>
  <si>
    <t xml:space="preserve">Las evidencias se encuentran acordes con lo establecido. Adicionalmente se recomienda que la Teecera Línea de defensa a traves de los mecanismos pertienentes evaluae la efectividad de los controles. </t>
  </si>
  <si>
    <t xml:space="preserve">Se solicita reunión focal, para revisar y ajujstar las etapas del riesgo de en linea con la sociailización recibida. </t>
  </si>
  <si>
    <t xml:space="preserve">Se hace necesario ajustar las etapas de identificación y tratamiento. </t>
  </si>
  <si>
    <t xml:space="preserve">Se se hace necesario ajustar las etapas de identificación y tratamiento. </t>
  </si>
  <si>
    <t>Equipo de Planeación (OAPS)</t>
  </si>
  <si>
    <t>Si. Revisar si los controles son suficientes y si se están definiendo exactamente</t>
  </si>
  <si>
    <t>Si. Revisar si los controles son suficientes y si se están definiendo exactamente. Ver comentario en el campo de CONTROL</t>
  </si>
  <si>
    <t>Creo que el riesgo está bien definido, pero quizá sea bueno revisar los controles y las consecuencias</t>
  </si>
  <si>
    <t>Debemos revisar si para los controles identificados tenemos alguna eviidencia,pues no tnemos como saber si se perdió la credibilidad ante los cooperantes, por ejemplo.</t>
  </si>
  <si>
    <t>El riesgo y los controles asociados están siendo revisados en función de la identificación de situaciones que pueden afectar el proceso</t>
  </si>
  <si>
    <t xml:space="preserve"> El último control establecido (control en la plataforma ER+ para que cuando se presente un reporte inadecuado y la OAPS lo rechace, el responsable no pueda avanzar en el siguiente reporte hasta que no atienda las observaciones objeto de la devolución) no fue implementado en 2022 por cuanto la plataforma ER+ no había sido modificada.</t>
  </si>
  <si>
    <t>El riesgo no cuenta con un indicador establecido</t>
  </si>
  <si>
    <t xml:space="preserve">RECOMENDACIÓN DEL INFORME DE LA OCI: Se recomienda la revisión, análisis y formulación de acciones correctivas. Es importante adelantar un trabajo articulado con las direcciones técnicas en las que se presentó la materialización del riesgo de incumplimiento de metas, con el fin de socializar los lineamientos definidos en la Política y Metodología para la Administración de Riesgo y Oportunidades frente al reporte de la materialización del mismo, esto en caso de presentarse en la vigencia 2023. Así mismo se sugiere realizar la toma de acciones correctivas pertinentes para adelantar la actualización del mapa riesgo en torno a la mejora de la descripción del riesgo, fortalecimiento de controles y cambio en la valoración del mismo. </t>
  </si>
  <si>
    <t>Entre octubre de 2022 y junio 2023, frente al desafío de garantizar el crecimiento económico para generar riqueza y desarrollo inclusivo y sostenible mediante, la implementación de las políticas de comercio exterior, reindustrialización y turismo, se llevó a cabo el proceso de construcción del nuevo Plan Estratégico Sectorial que identifica los cambios que deben producirse en el sector, alineados con las transformaciones del PND. El seguimiento de los indicadores del Plan comenzará a partir del segundo semestre de 2023.</t>
  </si>
  <si>
    <t xml:space="preserve">No fue posible verificar la evidencia de aplicación de los controles, dado que no se obtuvo reporte del monitoreo y seguimiento por parte de la Primera Linea de defensa. 
Adicionalmente se hace necesario ajustar las etapas de identificación y tratamiento. </t>
  </si>
  <si>
    <t xml:space="preserve">No fue posible verificar la la evidencia de aplicación de los controles, dado que no se obtuvo reporte del monitoreo y seguimiento por parte de la Primera Linea de defensa. Adicionalmente se hace necesario ajustar las etapas de identificación y tratamiento. </t>
  </si>
  <si>
    <t xml:space="preserve">No fue posible verificar la evidencia de aplicación de los controles, dado que no se obtuvo reporte del monitoreo y seguimiento por parte de la Primera Linea de defensa. Adicionalmente se hace necesario ajustar las etapas de identificación y tratamiento. </t>
  </si>
  <si>
    <t xml:space="preserve">No fue posible verificar la evidencia de aplicación de los controles, dado que no se obtuvo reporte del monitoreo y seguimiento por parte de la Primera Linea de defensa. </t>
  </si>
  <si>
    <t xml:space="preserve">No fue posible verificar la evidencia de aplicación de los controles, dado que no se aportaron las evidencias por parte de la Primera Linea de defensa. 
Adicionalmente se hace necesario ajustar las etapas de identificación y tratamiento. </t>
  </si>
  <si>
    <t xml:space="preserve">No fue posible verificar la evidencia de aplicación de los controles, dado que estas no fueron aportadas por parte de la Primera Linea de defensa. 
Adicionalmente se hace necesario ajustar las etapas de identificación y tratamiento. </t>
  </si>
  <si>
    <t>No fue posible verificar la evidencia de aplicación de los controles, dado que estas no fueron aportadas por parte de la Primera Linea de defensa. 
Validar la posibilidad de unificarse con el GR-R4</t>
  </si>
  <si>
    <t>No fue posible verificar la evidencia de aplicación de los controles, dado que estas no fueron aportadas por parte de la Primera Linea de defensa. 
Validar la posibilidad de unificarse con el GR-R3</t>
  </si>
  <si>
    <t xml:space="preserve">Las evidencias se encuentran acorde con lo establecido. Adicionalmente se recomienda que la Tercera Línea de defensa a través de los mecanismos pertienentes evalue la efectividad de los controles. </t>
  </si>
  <si>
    <t xml:space="preserve">Las evidencias se encuentran acordes con lo establecido. Adicionalmente se recomienda que la Tercera Línea de defensa a través de los mecanismos pertienentes evalue la efectividad de los controles. </t>
  </si>
  <si>
    <t xml:space="preserve">No fue posible verificar  la evidencia de aplicación de los controles, dado que no se obtuvo reporte del monitoreo y seguimiento por parte de la Primera Linea de defensa. </t>
  </si>
  <si>
    <t xml:space="preserve">No fue posible verificar la evidencia de aplicación de los controles, dado que estas no fueron aportadas por parte de la Primera Linea de defensa. </t>
  </si>
  <si>
    <t xml:space="preserve">Las evidencias se encuentran acordes con lo establecido, sin embargo se hace necesario ajustar las etapas de identificación y tratamiento.
Adicionalmente se recomienda que la Tercera Línea de defensa a través de los mecanismos pertienentes evalue la efectividad de los controles. </t>
  </si>
  <si>
    <t>No fue posible verificar la evidencia de aplicación de los controles, dado que no se obtuvo reporte del monitoreo y seguimiento por parte de la Primera Linea de defensa.</t>
  </si>
  <si>
    <t>No fue posible verificar  la evidencia de aplicación de los controles, dado que no se obtuvo reporte del monitoreo y seguimiento por parte de la Primera Linea de defensa.</t>
  </si>
  <si>
    <t xml:space="preserve">No fue posible verificar la evidencia de aplicación de los controles, dado que no se obtuvo reporte del monitoreo y seguimiento por parte de la Primera Linea de defensa. 
Adicionalmente se hace necesario ajustar las etapas de identificación y tratamiento.  </t>
  </si>
  <si>
    <t xml:space="preserve">No fue posible verificar la evidencia de aplicación de los controles, dado que no se aportaron las evidencias por parte de la Primera Linea de defensa. </t>
  </si>
  <si>
    <t xml:space="preserve">No fue posible verificar la  evidencia de aplicación de los controles, dado que la evidencia entregada, no corresponde con la establecida dentro de la etapa de tratamiento. </t>
  </si>
  <si>
    <t>Dentro de las evidencias de aplicación del control reportadas por la primera línea de defensa,  no se identifican las actas, ayuda de memoria, registro de asistencia, oficio, memorando electrónico*, correo electrónico*, Documento técnico de programa o incentivo diseñado*</t>
  </si>
  <si>
    <t xml:space="preserve">Dentro de las evidencias de aplicación del control reportadas por la primera línea de defensa,  no se identifican las listas de chequeo. </t>
  </si>
  <si>
    <t xml:space="preserve">Dentro de las evidencias de aplicación del control reportadas por la primera línea de defensa,  no se identifican la ayuda de memoria o listas de asistencia. </t>
  </si>
  <si>
    <t xml:space="preserve">No fue posible verificar la evidencia de aplicación de los controles, dado que la entregada, no corresponde con la establecida dentro de la etapa de tratamiento. </t>
  </si>
  <si>
    <t>No fue posible verificar la evidencia de aplicación  de los controles, dado que no se obtuvo reporte del monitoreo y seguimiento por parte de la Primera Linea de defensa.</t>
  </si>
  <si>
    <t xml:space="preserve">No fue posible verificar la evidencia de aplicación  de los controles, dado que no se obtuvo reporte del monitoreo y seguimiento por parte de la Primera Linea de defensa.
Adicionalmente se hace necesario ajustar las etapas de identificación y tratamiento.  </t>
  </si>
  <si>
    <t xml:space="preserve">No fue posible verificar la evidencia de aplicación  de los controles, dado que la evidencia entregada, no corresponde con la establecida dentro de la etapa de tratamiento. </t>
  </si>
  <si>
    <t xml:space="preserve">No fue posible verificar la evidencia de aplicación de los controles, dado que la evidencia entregada, no corresponde con la establecida dentro de la etapa de tratamiento. </t>
  </si>
  <si>
    <t xml:space="preserve">No fue posible verificar la la evidencia de aplicación de los controles, dado que la evidencia entregada, no corresponde con la establecida dentro de la etapa de tratamiento. </t>
  </si>
  <si>
    <t>Dentro de las evidencias  de aplicación del control reportadas por la primera línea de defensa, no se identifican los contratos y convenios.
Adicionalmente se  hace necesario ajustar las etapas de identificación y tratamiento.</t>
  </si>
  <si>
    <t>Dentro de las evidencias de aplicación del control reportadas por la primera línea de defensa, no se identifican los correos electrónicos.</t>
  </si>
  <si>
    <t xml:space="preserve">No fue posible verificar la evidencia de aplicación de los controles, dado que no se obtuvo reporte del monitoreo y seguimiento por parte de la Primera Linea de defensa.
Adicionalmente se hace necesario ajustar las etapas de identificación y tratamiento.  </t>
  </si>
  <si>
    <t>Dentro de las evidencias de aplicación del control reportadas por la primera línea de defensa, no se identifican las actas de reunión.
Adicionalmente se  hace necesario ajustar las etapas de identificación y tratamiento.</t>
  </si>
  <si>
    <t xml:space="preserve">No fue posible verificar la evidencia de aplicación de los controles, dado que estas no fueron  aportadas por parte de la Primera Linea de defensa. 
Adicionalmente se solicita por parte del responsable la revisión y ajustes del riesgo. </t>
  </si>
  <si>
    <t xml:space="preserve">Dentro de las evidencias de aplicación del control aportadas por la Primiera linea de defensa no se identifican las Actas, ayuda de memoria, registro de asistencia. </t>
  </si>
  <si>
    <t xml:space="preserve">Las evidencias  de aplicación de los controles aportadas por la Primera Línea de defensa, se encuentran acordes con lo establecido. 
Adicionalmente se recomienda que la Tercera Línea de defensa a través de los mecanismos pertienentes evalue la efectividad de los controles. </t>
  </si>
  <si>
    <t xml:space="preserve">Las evidencias de aplicación del control aportadas por la Primera Línea de defensa, no cumplen con los criterios establecidos para el tratamiento </t>
  </si>
  <si>
    <r>
      <t xml:space="preserve">En el campo de </t>
    </r>
    <r>
      <rPr>
        <b/>
        <sz val="10"/>
        <rFont val="Arial"/>
        <family val="2"/>
      </rPr>
      <t>Consecuencias</t>
    </r>
    <r>
      <rPr>
        <sz val="10"/>
        <rFont val="Arial"/>
        <family val="2"/>
      </rPr>
      <t xml:space="preserve">, no sabría como podemos identificar que se ha dado una </t>
    </r>
    <r>
      <rPr>
        <i/>
        <sz val="10"/>
        <rFont val="Arial"/>
        <family val="2"/>
      </rPr>
      <t>"'Pérdida de confianza por parte de los grupos de valor por incumplimiento de los objetivos institucionales."</t>
    </r>
  </si>
  <si>
    <t>Se realiza primer seguimiento semestral del año 2023, para los riesgos ubicados en zona baja y moderada, conforme a lo establecido por la Política y Metodología para la administración de riesgos y oportunidades DE-DR-001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</si>
</sst>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_ ;\-#,##0\ "/>
  </numFmts>
  <fonts count="38"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u/>
      <sz val="10"/>
      <name val="Arial"/>
      <family val="2"/>
    </font>
    <font>
      <b/>
      <sz val="7"/>
      <color theme="1"/>
      <name val="Arial"/>
      <family val="2"/>
    </font>
    <font>
      <sz val="8"/>
      <name val="Arial"/>
      <family val="2"/>
    </font>
    <font>
      <sz val="11"/>
      <color rgb="FFFF0000"/>
      <name val="Arial"/>
      <family val="2"/>
    </font>
    <font>
      <sz val="10"/>
      <color rgb="FFFF0000"/>
      <name val="Arial"/>
      <family val="2"/>
    </font>
    <font>
      <sz val="10"/>
      <color rgb="FF333333"/>
      <name val="Arial"/>
      <family val="2"/>
    </font>
    <font>
      <sz val="9"/>
      <color rgb="FF000000"/>
      <name val="Arial"/>
      <family val="2"/>
    </font>
    <font>
      <sz val="11"/>
      <name val="Arial"/>
      <family val="2"/>
    </font>
    <font>
      <b/>
      <sz val="9"/>
      <color indexed="81"/>
      <name val="Tahoma"/>
      <family val="2"/>
    </font>
    <font>
      <sz val="9"/>
      <color indexed="81"/>
      <name val="Tahoma"/>
      <family val="2"/>
    </font>
    <font>
      <b/>
      <sz val="12"/>
      <color theme="1"/>
      <name val="Arial"/>
      <family val="2"/>
    </font>
    <font>
      <b/>
      <u/>
      <sz val="11"/>
      <color theme="1"/>
      <name val="Arial"/>
      <family val="2"/>
    </font>
    <font>
      <sz val="10"/>
      <color theme="4" tint="-0.499984740745262"/>
      <name val="Arial"/>
      <family val="2"/>
    </font>
    <font>
      <u/>
      <sz val="11"/>
      <color theme="10"/>
      <name val="Calibri"/>
      <family val="2"/>
      <scheme val="minor"/>
    </font>
    <font>
      <sz val="10"/>
      <color rgb="FF000000"/>
      <name val="Arial"/>
      <family val="2"/>
    </font>
    <font>
      <b/>
      <sz val="10"/>
      <color indexed="8"/>
      <name val="Tahoma"/>
      <family val="2"/>
    </font>
    <font>
      <sz val="10"/>
      <color indexed="8"/>
      <name val="Tahoma"/>
      <family val="2"/>
    </font>
    <font>
      <b/>
      <i/>
      <sz val="10"/>
      <name val="Arial"/>
      <family val="2"/>
    </font>
    <font>
      <i/>
      <sz val="10"/>
      <name val="Arial"/>
      <family val="2"/>
    </font>
  </fonts>
  <fills count="2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rgb="FFFFFF00"/>
        <bgColor rgb="FF000000"/>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FFFFCC"/>
        <bgColor indexed="64"/>
      </patternFill>
    </fill>
    <fill>
      <patternFill patternType="solid">
        <fgColor rgb="FF92D050"/>
        <bgColor rgb="FF000000"/>
      </patternFill>
    </fill>
    <fill>
      <patternFill patternType="solid">
        <fgColor rgb="FF009900"/>
        <bgColor indexed="64"/>
      </patternFill>
    </fill>
    <fill>
      <patternFill patternType="solid">
        <fgColor rgb="FF99CC00"/>
        <bgColor indexed="64"/>
      </patternFill>
    </fill>
    <fill>
      <patternFill patternType="solid">
        <fgColor theme="0"/>
        <bgColor rgb="FF000000"/>
      </patternFill>
    </fill>
    <fill>
      <patternFill patternType="solid">
        <fgColor rgb="FFBEFEFE"/>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s>
  <cellStyleXfs count="5">
    <xf numFmtId="0" fontId="0" fillId="0" borderId="0"/>
    <xf numFmtId="9" fontId="1" fillId="0" borderId="0" applyFont="0" applyFill="0" applyBorder="0" applyAlignment="0" applyProtection="0"/>
    <xf numFmtId="0" fontId="10" fillId="0" borderId="0"/>
    <xf numFmtId="41" fontId="1" fillId="0" borderId="0" applyFont="0" applyFill="0" applyBorder="0" applyAlignment="0" applyProtection="0"/>
    <xf numFmtId="0" fontId="32" fillId="0" borderId="0" applyNumberFormat="0" applyFill="0" applyBorder="0" applyAlignment="0" applyProtection="0"/>
  </cellStyleXfs>
  <cellXfs count="400">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9" fontId="2" fillId="0" borderId="0" xfId="1" applyFont="1" applyFill="1" applyAlignment="1">
      <alignment horizont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5" fillId="0" borderId="0" xfId="0" applyFont="1" applyAlignment="1">
      <alignment vertical="center"/>
    </xf>
    <xf numFmtId="0" fontId="10"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0" fontId="22" fillId="0" borderId="0" xfId="0" applyFont="1"/>
    <xf numFmtId="0" fontId="10" fillId="0" borderId="1" xfId="0" applyFont="1" applyBorder="1" applyAlignment="1" applyProtection="1">
      <alignment vertical="center" wrapText="1"/>
      <protection locked="0"/>
    </xf>
    <xf numFmtId="0" fontId="10"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24" fillId="0" borderId="1" xfId="0" applyFont="1" applyBorder="1" applyAlignment="1" applyProtection="1">
      <alignment vertical="center" wrapText="1"/>
      <protection locked="0"/>
    </xf>
    <xf numFmtId="9" fontId="10" fillId="0" borderId="1" xfId="1" applyFont="1" applyFill="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0" fontId="10" fillId="2" borderId="1" xfId="0" applyFont="1" applyFill="1" applyBorder="1" applyAlignment="1">
      <alignment horizontal="justify"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2" fillId="0" borderId="0" xfId="0" applyFont="1" applyAlignment="1">
      <alignment wrapText="1"/>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10" fillId="2" borderId="1" xfId="0" applyFont="1" applyFill="1" applyBorder="1" applyAlignment="1" applyProtection="1">
      <alignment horizontal="justify" vertical="center" wrapText="1"/>
      <protection locked="0"/>
    </xf>
    <xf numFmtId="0" fontId="10" fillId="0" borderId="1" xfId="0" applyFont="1" applyBorder="1" applyAlignment="1" applyProtection="1">
      <alignment vertic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2" fillId="2" borderId="0" xfId="0" applyFont="1" applyFill="1"/>
    <xf numFmtId="0" fontId="10" fillId="2" borderId="1" xfId="0" quotePrefix="1" applyFont="1" applyFill="1" applyBorder="1" applyAlignment="1">
      <alignment horizontal="justify" vertical="center" wrapText="1"/>
    </xf>
    <xf numFmtId="0" fontId="5" fillId="0" borderId="1" xfId="0" applyFont="1" applyBorder="1" applyAlignment="1">
      <alignment vertical="center"/>
    </xf>
    <xf numFmtId="0" fontId="4" fillId="0" borderId="0" xfId="0" applyFont="1" applyAlignment="1">
      <alignment horizontal="center"/>
    </xf>
    <xf numFmtId="164" fontId="10" fillId="0" borderId="0" xfId="0" applyNumberFormat="1"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center" wrapText="1"/>
    </xf>
    <xf numFmtId="0" fontId="4" fillId="0" borderId="1" xfId="0" applyFont="1" applyBorder="1" applyAlignment="1">
      <alignment horizontal="justify" vertical="center" wrapText="1"/>
    </xf>
    <xf numFmtId="0" fontId="4" fillId="17"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5" borderId="1" xfId="0" applyFont="1" applyFill="1" applyBorder="1" applyAlignment="1">
      <alignment horizontal="justify" vertical="center" wrapText="1"/>
    </xf>
    <xf numFmtId="9" fontId="4" fillId="18" borderId="15" xfId="0" applyNumberFormat="1" applyFont="1" applyFill="1" applyBorder="1" applyAlignment="1">
      <alignment horizontal="center" vertical="center" wrapText="1"/>
    </xf>
    <xf numFmtId="9" fontId="2" fillId="18" borderId="19" xfId="0" applyNumberFormat="1"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15" borderId="29"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13" fillId="13" borderId="23" xfId="0" applyFont="1" applyFill="1" applyBorder="1" applyAlignment="1">
      <alignment horizontal="center" vertical="center" wrapText="1"/>
    </xf>
    <xf numFmtId="0" fontId="13" fillId="13" borderId="24" xfId="0" applyFont="1" applyFill="1" applyBorder="1" applyAlignment="1">
      <alignment horizontal="center" vertical="center" wrapText="1"/>
    </xf>
    <xf numFmtId="0" fontId="13" fillId="17"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13" borderId="27" xfId="0" applyFont="1" applyFill="1" applyBorder="1" applyAlignment="1">
      <alignment horizontal="center" vertical="center" wrapText="1"/>
    </xf>
    <xf numFmtId="0" fontId="13" fillId="17" borderId="28" xfId="0" applyFont="1" applyFill="1" applyBorder="1" applyAlignment="1">
      <alignment horizontal="center" vertical="center" wrapText="1"/>
    </xf>
    <xf numFmtId="0" fontId="13" fillId="15" borderId="26" xfId="0" applyFont="1" applyFill="1" applyBorder="1" applyAlignment="1">
      <alignment horizontal="center" vertical="center" wrapText="1"/>
    </xf>
    <xf numFmtId="0" fontId="13" fillId="13" borderId="29" xfId="0" applyFont="1" applyFill="1" applyBorder="1" applyAlignment="1">
      <alignment horizontal="center" vertical="center" wrapText="1"/>
    </xf>
    <xf numFmtId="0" fontId="13" fillId="17" borderId="30" xfId="0" applyFont="1" applyFill="1" applyBorder="1" applyAlignment="1">
      <alignment horizontal="center" vertical="center" wrapText="1"/>
    </xf>
    <xf numFmtId="14" fontId="5"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9" fontId="5"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xf>
    <xf numFmtId="0" fontId="7"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wrapText="1"/>
    </xf>
    <xf numFmtId="9" fontId="10"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protection locked="0"/>
    </xf>
    <xf numFmtId="0" fontId="5" fillId="2" borderId="0" xfId="0" applyFont="1" applyFill="1"/>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9" fontId="10" fillId="2" borderId="1" xfId="1" applyFont="1" applyFill="1" applyBorder="1" applyAlignment="1" applyProtection="1">
      <alignment vertical="center" wrapText="1"/>
      <protection locked="0"/>
    </xf>
    <xf numFmtId="9" fontId="8" fillId="2" borderId="1"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xf>
    <xf numFmtId="9" fontId="8" fillId="0" borderId="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5" fillId="0" borderId="1" xfId="0" applyFont="1" applyBorder="1" applyAlignment="1">
      <alignment horizontal="left" vertical="center"/>
    </xf>
    <xf numFmtId="0" fontId="5" fillId="2" borderId="1" xfId="0" applyFont="1" applyFill="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0" fontId="33" fillId="0" borderId="1" xfId="0" applyFont="1" applyBorder="1" applyAlignment="1">
      <alignment horizontal="center" vertical="center"/>
    </xf>
    <xf numFmtId="0" fontId="6" fillId="0" borderId="0" xfId="0" applyFont="1" applyAlignment="1" applyProtection="1">
      <alignment horizontal="left" vertical="center"/>
      <protection locked="0"/>
    </xf>
    <xf numFmtId="0" fontId="4" fillId="18" borderId="22" xfId="0" applyFont="1" applyFill="1" applyBorder="1" applyAlignment="1">
      <alignment horizontal="center" vertical="center" wrapText="1"/>
    </xf>
    <xf numFmtId="0" fontId="4" fillId="18" borderId="18" xfId="0" applyFont="1" applyFill="1" applyBorder="1" applyAlignment="1">
      <alignment horizontal="center" vertical="center" wrapText="1"/>
    </xf>
    <xf numFmtId="0" fontId="4" fillId="18" borderId="19" xfId="0" applyFont="1" applyFill="1" applyBorder="1" applyAlignment="1">
      <alignment horizontal="center" vertical="center" wrapText="1"/>
    </xf>
    <xf numFmtId="0" fontId="10" fillId="2" borderId="1" xfId="0" applyFont="1" applyFill="1" applyBorder="1" applyAlignment="1" applyProtection="1">
      <alignment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2" fillId="0" borderId="0" xfId="0" applyFont="1" applyAlignment="1">
      <alignment horizontal="center" vertical="center" wrapText="1"/>
    </xf>
    <xf numFmtId="0" fontId="5" fillId="2" borderId="0" xfId="0" applyFont="1" applyFill="1" applyAlignment="1">
      <alignment horizontal="center" vertical="center" wrapText="1"/>
    </xf>
    <xf numFmtId="0" fontId="2" fillId="2" borderId="0" xfId="0" applyFont="1" applyFill="1" applyAlignment="1">
      <alignment horizontal="center" vertical="center" wrapText="1"/>
    </xf>
    <xf numFmtId="1" fontId="10" fillId="0" borderId="0" xfId="0" applyNumberFormat="1" applyFont="1" applyAlignment="1">
      <alignment horizontal="center" vertical="center"/>
    </xf>
    <xf numFmtId="0" fontId="8" fillId="0" borderId="1" xfId="0" applyFont="1" applyBorder="1" applyAlignment="1">
      <alignment horizontal="center" vertical="center" wrapText="1"/>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5" fillId="0" borderId="1" xfId="0" applyFont="1" applyBorder="1" applyAlignment="1" applyProtection="1">
      <alignment horizontal="center" vertical="center" wrapText="1"/>
      <protection locked="0"/>
    </xf>
    <xf numFmtId="9" fontId="8" fillId="0" borderId="1" xfId="0" applyNumberFormat="1" applyFont="1" applyBorder="1" applyAlignment="1">
      <alignment horizontal="center" vertical="center"/>
    </xf>
    <xf numFmtId="9" fontId="10" fillId="2" borderId="1" xfId="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2" borderId="1" xfId="0" applyFont="1" applyFill="1" applyBorder="1" applyAlignment="1" applyProtection="1">
      <alignment horizontal="center" vertical="center"/>
      <protection locked="0"/>
    </xf>
    <xf numFmtId="9" fontId="5" fillId="0" borderId="1" xfId="0" applyNumberFormat="1" applyFont="1" applyBorder="1" applyAlignment="1">
      <alignment horizontal="center" vertical="center"/>
    </xf>
    <xf numFmtId="0" fontId="10" fillId="0" borderId="1" xfId="0" applyFont="1" applyBorder="1" applyAlignment="1" applyProtection="1">
      <alignment horizontal="left" vertical="center" wrapText="1"/>
      <protection locked="0"/>
    </xf>
    <xf numFmtId="9" fontId="10"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10" fillId="2" borderId="1" xfId="0" applyFont="1" applyFill="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9" fontId="8" fillId="0" borderId="1" xfId="0"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pplyProtection="1">
      <alignment horizontal="center" vertical="center"/>
      <protection locked="0"/>
    </xf>
    <xf numFmtId="9" fontId="10" fillId="2" borderId="1" xfId="0" applyNumberFormat="1" applyFont="1" applyFill="1" applyBorder="1" applyAlignment="1">
      <alignment horizontal="center" vertical="center"/>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13" fillId="3" borderId="1" xfId="0" applyFont="1" applyFill="1" applyBorder="1" applyAlignment="1">
      <alignment horizontal="center" vertical="center" wrapText="1"/>
    </xf>
    <xf numFmtId="0" fontId="9" fillId="0" borderId="0" xfId="0" applyFont="1" applyAlignment="1" applyProtection="1">
      <alignment horizontal="right" vertical="center"/>
      <protection locked="0"/>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5" borderId="1" xfId="0" applyFont="1" applyFill="1" applyBorder="1"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right"/>
    </xf>
    <xf numFmtId="0" fontId="7" fillId="0" borderId="7" xfId="0" applyFont="1" applyBorder="1" applyAlignment="1">
      <alignment horizontal="left" vertical="center" wrapText="1"/>
    </xf>
    <xf numFmtId="0" fontId="5" fillId="0" borderId="1" xfId="0" applyFont="1" applyBorder="1" applyAlignment="1">
      <alignment horizontal="center" vertical="center"/>
    </xf>
    <xf numFmtId="0" fontId="10" fillId="8"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2" fillId="0" borderId="1" xfId="0" applyFont="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10" fillId="0" borderId="1" xfId="0" applyFont="1" applyBorder="1" applyAlignment="1" applyProtection="1">
      <alignment horizontal="justify" vertical="center" wrapText="1"/>
      <protection locked="0"/>
    </xf>
    <xf numFmtId="0" fontId="5" fillId="0" borderId="1" xfId="0" applyFont="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xf>
    <xf numFmtId="0" fontId="10" fillId="12" borderId="1" xfId="0" applyFont="1" applyFill="1" applyBorder="1" applyAlignment="1">
      <alignment horizontal="center" vertical="center" wrapText="1"/>
    </xf>
    <xf numFmtId="0" fontId="10" fillId="0" borderId="1" xfId="0" applyFont="1" applyBorder="1" applyAlignment="1">
      <alignment horizontal="justify" vertical="center" wrapText="1"/>
    </xf>
    <xf numFmtId="9" fontId="8"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wrapText="1"/>
      <protection locked="0"/>
    </xf>
    <xf numFmtId="9" fontId="5" fillId="0" borderId="1" xfId="0" applyNumberFormat="1" applyFont="1" applyBorder="1" applyAlignment="1">
      <alignment horizontal="center" vertical="center" wrapText="1"/>
    </xf>
    <xf numFmtId="0" fontId="10" fillId="13" borderId="1" xfId="0" applyFont="1" applyFill="1" applyBorder="1" applyAlignment="1" applyProtection="1">
      <alignment horizontal="center" vertical="center" wrapText="1"/>
      <protection locked="0"/>
    </xf>
    <xf numFmtId="0" fontId="10" fillId="21" borderId="1" xfId="0" applyFont="1" applyFill="1" applyBorder="1" applyAlignment="1" applyProtection="1">
      <alignment horizontal="center" vertical="center" wrapText="1"/>
      <protection locked="0"/>
    </xf>
    <xf numFmtId="9" fontId="10" fillId="0" borderId="1" xfId="0" applyNumberFormat="1" applyFont="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0" fontId="10" fillId="2" borderId="1" xfId="0" applyFont="1" applyFill="1" applyBorder="1" applyAlignment="1">
      <alignment horizontal="justify" vertical="center" wrapText="1"/>
    </xf>
    <xf numFmtId="0" fontId="8" fillId="14" borderId="1" xfId="0" applyFont="1" applyFill="1" applyBorder="1" applyAlignment="1">
      <alignment horizontal="center" vertical="center" wrapText="1"/>
    </xf>
    <xf numFmtId="0" fontId="10" fillId="14" borderId="1" xfId="2" applyFill="1" applyBorder="1" applyAlignment="1" applyProtection="1">
      <alignment horizontal="center" vertical="center" wrapText="1"/>
      <protection locked="0"/>
    </xf>
    <xf numFmtId="9" fontId="7" fillId="0" borderId="1" xfId="0" applyNumberFormat="1" applyFont="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9" fontId="10" fillId="0" borderId="1" xfId="1" applyFont="1" applyFill="1" applyBorder="1" applyAlignment="1" applyProtection="1">
      <alignment horizontal="justify"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5" fillId="0" borderId="1" xfId="0" applyFont="1" applyBorder="1" applyAlignment="1">
      <alignment horizontal="left" vertical="center"/>
    </xf>
    <xf numFmtId="0" fontId="7" fillId="0" borderId="1" xfId="0" applyFont="1" applyBorder="1" applyAlignment="1">
      <alignment horizontal="center" vertical="center"/>
    </xf>
    <xf numFmtId="0" fontId="26"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14" fontId="10" fillId="2" borderId="1" xfId="0" applyNumberFormat="1" applyFont="1" applyFill="1" applyBorder="1" applyAlignment="1">
      <alignment horizontal="center" vertical="center" wrapText="1"/>
    </xf>
    <xf numFmtId="165" fontId="5" fillId="0" borderId="9" xfId="3" applyNumberFormat="1" applyFont="1" applyFill="1" applyBorder="1" applyAlignment="1">
      <alignment horizontal="center" vertical="center"/>
    </xf>
    <xf numFmtId="165" fontId="5" fillId="0" borderId="11" xfId="3" applyNumberFormat="1" applyFont="1" applyFill="1" applyBorder="1" applyAlignment="1">
      <alignment horizontal="center" vertical="center"/>
    </xf>
    <xf numFmtId="165" fontId="5" fillId="0" borderId="12" xfId="3" applyNumberFormat="1" applyFont="1" applyFill="1" applyBorder="1" applyAlignment="1">
      <alignment horizontal="center" vertical="center"/>
    </xf>
    <xf numFmtId="165" fontId="5" fillId="2" borderId="9" xfId="3" applyNumberFormat="1" applyFont="1" applyFill="1" applyBorder="1" applyAlignment="1">
      <alignment horizontal="center" vertical="center"/>
    </xf>
    <xf numFmtId="165" fontId="5" fillId="2" borderId="11" xfId="3" applyNumberFormat="1" applyFont="1" applyFill="1" applyBorder="1" applyAlignment="1">
      <alignment horizontal="center" vertical="center"/>
    </xf>
    <xf numFmtId="165" fontId="5" fillId="2" borderId="12" xfId="3" applyNumberFormat="1" applyFont="1" applyFill="1" applyBorder="1" applyAlignment="1">
      <alignment horizontal="center" vertical="center"/>
    </xf>
    <xf numFmtId="0" fontId="10" fillId="13" borderId="1" xfId="0" applyFont="1" applyFill="1" applyBorder="1" applyAlignment="1">
      <alignment horizontal="center" vertical="center"/>
    </xf>
    <xf numFmtId="0" fontId="10" fillId="6" borderId="1" xfId="0" applyFont="1" applyFill="1" applyBorder="1" applyAlignment="1">
      <alignment horizontal="center" vertical="center"/>
    </xf>
    <xf numFmtId="0" fontId="8" fillId="13" borderId="1" xfId="0" applyFont="1" applyFill="1" applyBorder="1" applyAlignment="1">
      <alignment horizontal="center" vertical="center"/>
    </xf>
    <xf numFmtId="0" fontId="23" fillId="2" borderId="1" xfId="0" applyFont="1" applyFill="1" applyBorder="1" applyAlignment="1">
      <alignment horizontal="center" vertical="center"/>
    </xf>
    <xf numFmtId="0" fontId="10" fillId="23" borderId="1" xfId="0" applyFont="1" applyFill="1" applyBorder="1" applyAlignment="1">
      <alignment horizontal="center" vertical="center" wrapText="1"/>
    </xf>
    <xf numFmtId="0" fontId="33"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10" fillId="20" borderId="1" xfId="0" applyFont="1" applyFill="1" applyBorder="1" applyAlignment="1">
      <alignment horizontal="center" vertical="center"/>
    </xf>
    <xf numFmtId="0" fontId="8" fillId="20" borderId="1" xfId="0" applyFont="1" applyFill="1" applyBorder="1" applyAlignment="1">
      <alignment horizontal="center" vertical="center" wrapText="1"/>
    </xf>
    <xf numFmtId="0" fontId="10" fillId="22" borderId="1" xfId="0" applyFont="1" applyFill="1" applyBorder="1" applyAlignment="1" applyProtection="1">
      <alignment horizontal="center" vertical="center" wrapText="1"/>
      <protection locked="0"/>
    </xf>
    <xf numFmtId="0" fontId="8" fillId="13"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4" fillId="18" borderId="22" xfId="0" applyFont="1" applyFill="1" applyBorder="1" applyAlignment="1">
      <alignment horizontal="center" vertical="center" wrapText="1"/>
    </xf>
    <xf numFmtId="0" fontId="4" fillId="18" borderId="18"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6" borderId="2"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29" fillId="0" borderId="0" xfId="0" applyFont="1" applyAlignment="1">
      <alignment horizontal="center"/>
    </xf>
    <xf numFmtId="0" fontId="4" fillId="18" borderId="13" xfId="0" applyFont="1" applyFill="1" applyBorder="1" applyAlignment="1">
      <alignment horizontal="center" vertical="center" wrapText="1"/>
    </xf>
    <xf numFmtId="0" fontId="4" fillId="18" borderId="14" xfId="0" applyFont="1" applyFill="1" applyBorder="1" applyAlignment="1">
      <alignment horizontal="center" vertical="center" wrapText="1"/>
    </xf>
    <xf numFmtId="0" fontId="4" fillId="18" borderId="15" xfId="0" applyFont="1" applyFill="1" applyBorder="1" applyAlignment="1">
      <alignment horizontal="center" vertical="center" wrapText="1"/>
    </xf>
    <xf numFmtId="0" fontId="4" fillId="18" borderId="16" xfId="0" applyFont="1" applyFill="1" applyBorder="1" applyAlignment="1">
      <alignment horizontal="center" vertical="center" wrapText="1"/>
    </xf>
    <xf numFmtId="0" fontId="4" fillId="18" borderId="17" xfId="0" applyFont="1" applyFill="1" applyBorder="1" applyAlignment="1">
      <alignment horizontal="center" vertical="center" wrapText="1"/>
    </xf>
    <xf numFmtId="0" fontId="4" fillId="18" borderId="20" xfId="0" applyFont="1" applyFill="1" applyBorder="1" applyAlignment="1">
      <alignment horizontal="center" vertical="center" wrapText="1"/>
    </xf>
    <xf numFmtId="0" fontId="4" fillId="18" borderId="21" xfId="0" applyFont="1" applyFill="1" applyBorder="1" applyAlignment="1">
      <alignment horizontal="center" vertical="center" wrapText="1"/>
    </xf>
    <xf numFmtId="0" fontId="4" fillId="18" borderId="19" xfId="0" applyFont="1" applyFill="1" applyBorder="1" applyAlignment="1">
      <alignment horizontal="center" vertical="center" wrapText="1"/>
    </xf>
    <xf numFmtId="0" fontId="5" fillId="0" borderId="0" xfId="0" applyFont="1" applyAlignment="1">
      <alignment horizontal="justify" vertical="center" wrapText="1"/>
    </xf>
    <xf numFmtId="0" fontId="10" fillId="0" borderId="1" xfId="4" applyFont="1" applyFill="1" applyBorder="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10" fillId="0" borderId="1" xfId="0" applyFont="1" applyFill="1" applyBorder="1" applyAlignment="1">
      <alignment horizontal="justify" vertical="center" wrapText="1"/>
    </xf>
    <xf numFmtId="0" fontId="10" fillId="0" borderId="1" xfId="0" applyFont="1" applyFill="1" applyBorder="1" applyAlignment="1">
      <alignment vertical="center" wrapText="1"/>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lignment horizontal="center" vertical="center"/>
    </xf>
    <xf numFmtId="164" fontId="10" fillId="0" borderId="1" xfId="0" applyNumberFormat="1" applyFont="1" applyFill="1" applyBorder="1" applyAlignment="1" applyProtection="1">
      <alignment horizontal="center" vertical="center"/>
      <protection locked="0"/>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justify" vertical="center" wrapText="1"/>
      <protection locked="0"/>
    </xf>
    <xf numFmtId="0" fontId="10" fillId="0" borderId="1" xfId="0" applyFont="1" applyFill="1" applyBorder="1" applyAlignment="1" applyProtection="1">
      <alignment horizontal="left" vertical="center"/>
      <protection locked="0"/>
    </xf>
    <xf numFmtId="0" fontId="10" fillId="0" borderId="1" xfId="0" applyFont="1" applyFill="1" applyBorder="1" applyAlignment="1" applyProtection="1">
      <alignment horizontal="justify" vertical="center"/>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vertical="center"/>
      <protection locked="0"/>
    </xf>
    <xf numFmtId="164" fontId="10"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164"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vertical="center" wrapText="1"/>
      <protection locked="0"/>
    </xf>
    <xf numFmtId="164" fontId="10"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14"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top"/>
      <protection locked="0"/>
    </xf>
    <xf numFmtId="0" fontId="10" fillId="0" borderId="1" xfId="0" applyFont="1" applyFill="1" applyBorder="1" applyAlignment="1" applyProtection="1">
      <alignment vertical="center" wrapText="1"/>
      <protection locked="0"/>
    </xf>
    <xf numFmtId="14" fontId="10" fillId="0" borderId="1" xfId="0" applyNumberFormat="1" applyFont="1" applyFill="1" applyBorder="1" applyAlignment="1" applyProtection="1">
      <alignment horizontal="center" vertical="center"/>
      <protection locked="0"/>
    </xf>
    <xf numFmtId="0" fontId="19" fillId="0" borderId="1" xfId="4" applyFont="1" applyFill="1" applyBorder="1" applyAlignment="1">
      <alignment horizontal="center" vertical="center"/>
    </xf>
    <xf numFmtId="0" fontId="10" fillId="0" borderId="1" xfId="0" applyFont="1" applyFill="1" applyBorder="1" applyAlignment="1" applyProtection="1">
      <alignment horizontal="justify" vertical="center" wrapText="1"/>
      <protection locked="0"/>
    </xf>
    <xf numFmtId="0" fontId="10" fillId="0" borderId="1" xfId="0" applyFont="1" applyFill="1" applyBorder="1" applyAlignment="1">
      <alignment horizontal="justify"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8" fillId="4" borderId="1" xfId="0" applyFont="1" applyFill="1" applyBorder="1" applyAlignment="1">
      <alignment horizontal="center" vertical="center" wrapText="1"/>
    </xf>
    <xf numFmtId="9" fontId="14" fillId="4" borderId="1" xfId="1" applyFont="1" applyFill="1" applyBorder="1" applyAlignment="1">
      <alignment horizontal="center" vertical="center" wrapText="1"/>
    </xf>
    <xf numFmtId="0" fontId="15" fillId="10"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164" fontId="10" fillId="8" borderId="1" xfId="0"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2" fillId="2" borderId="1" xfId="0" applyFont="1" applyFill="1" applyBorder="1" applyAlignment="1">
      <alignment horizontal="center" wrapText="1"/>
    </xf>
    <xf numFmtId="164" fontId="10" fillId="0"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lignment vertical="center"/>
    </xf>
    <xf numFmtId="0" fontId="7" fillId="2"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3" fillId="0" borderId="1" xfId="0" applyFont="1" applyBorder="1" applyAlignment="1">
      <alignment vertical="center"/>
    </xf>
    <xf numFmtId="0" fontId="23" fillId="0" borderId="1" xfId="0" applyFont="1" applyBorder="1" applyAlignment="1">
      <alignment horizontal="center" vertical="center" wrapText="1"/>
    </xf>
    <xf numFmtId="0" fontId="23" fillId="0" borderId="1" xfId="0" applyFont="1" applyBorder="1" applyAlignment="1" applyProtection="1">
      <alignment vertical="center"/>
      <protection locked="0"/>
    </xf>
    <xf numFmtId="0" fontId="10" fillId="0" borderId="1" xfId="0" applyFont="1" applyFill="1" applyBorder="1" applyAlignment="1">
      <alignment horizontal="center" vertical="center"/>
    </xf>
    <xf numFmtId="0" fontId="5" fillId="2" borderId="1" xfId="0" applyFont="1" applyFill="1" applyBorder="1" applyAlignment="1">
      <alignment vertical="center"/>
    </xf>
    <xf numFmtId="9" fontId="10"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xf>
    <xf numFmtId="0" fontId="10" fillId="2" borderId="1" xfId="0" applyFont="1" applyFill="1" applyBorder="1" applyAlignment="1" applyProtection="1">
      <alignment vertical="center"/>
      <protection locked="0"/>
    </xf>
    <xf numFmtId="0" fontId="2" fillId="2" borderId="1" xfId="0" applyFont="1" applyFill="1" applyBorder="1" applyAlignment="1">
      <alignment horizontal="center" vertical="center" wrapText="1"/>
    </xf>
    <xf numFmtId="14" fontId="10" fillId="0" borderId="1" xfId="1" applyNumberFormat="1" applyFont="1" applyFill="1" applyBorder="1" applyAlignment="1" applyProtection="1">
      <alignment horizontal="center" vertical="center"/>
      <protection locked="0"/>
    </xf>
    <xf numFmtId="0" fontId="5" fillId="2" borderId="1" xfId="0" applyFont="1" applyFill="1" applyBorder="1" applyAlignment="1" applyProtection="1">
      <alignment vertical="center" wrapText="1"/>
      <protection locked="0"/>
    </xf>
    <xf numFmtId="0" fontId="10" fillId="2" borderId="1" xfId="0" applyFont="1" applyFill="1" applyBorder="1" applyAlignment="1" applyProtection="1">
      <alignment horizontal="justify" vertical="center" wrapText="1"/>
      <protection locked="0"/>
    </xf>
    <xf numFmtId="14" fontId="10" fillId="0" borderId="1" xfId="0" applyNumberFormat="1" applyFont="1" applyFill="1" applyBorder="1" applyAlignment="1" applyProtection="1">
      <alignment horizontal="center" vertical="center" wrapText="1"/>
      <protection locked="0"/>
    </xf>
    <xf numFmtId="0" fontId="10" fillId="12" borderId="1" xfId="0" applyFont="1" applyFill="1" applyBorder="1" applyAlignment="1">
      <alignment horizontal="justify" vertical="center" wrapText="1"/>
    </xf>
    <xf numFmtId="0" fontId="10" fillId="12" borderId="1" xfId="0" applyFont="1" applyFill="1" applyBorder="1" applyAlignment="1">
      <alignment horizontal="justify" vertical="center" wrapText="1"/>
    </xf>
    <xf numFmtId="9" fontId="8"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164" fontId="10" fillId="0" borderId="1" xfId="0" applyNumberFormat="1" applyFont="1" applyFill="1" applyBorder="1" applyAlignment="1">
      <alignment horizontal="center" vertical="center" wrapText="1"/>
    </xf>
    <xf numFmtId="0" fontId="10" fillId="19" borderId="1" xfId="2" applyFill="1" applyBorder="1" applyAlignment="1" applyProtection="1">
      <alignment horizontal="center" vertical="center" wrapText="1"/>
      <protection locked="0"/>
    </xf>
    <xf numFmtId="9" fontId="31" fillId="0" borderId="1" xfId="0" applyNumberFormat="1" applyFont="1" applyBorder="1" applyAlignment="1">
      <alignment horizontal="center" vertical="center"/>
    </xf>
    <xf numFmtId="0" fontId="19" fillId="0" borderId="1" xfId="4" applyFont="1" applyFill="1" applyBorder="1" applyAlignment="1" applyProtection="1">
      <alignment horizontal="center" vertical="center" wrapText="1"/>
      <protection locked="0"/>
    </xf>
    <xf numFmtId="0" fontId="19" fillId="0" borderId="1" xfId="4" applyFont="1" applyFill="1" applyBorder="1" applyAlignment="1" applyProtection="1">
      <alignment horizontal="center" vertical="center"/>
      <protection locked="0"/>
    </xf>
    <xf numFmtId="0" fontId="33" fillId="2" borderId="1" xfId="0" applyFont="1" applyFill="1" applyBorder="1" applyAlignment="1">
      <alignment horizontal="left" vertical="center" wrapText="1"/>
    </xf>
    <xf numFmtId="0" fontId="10" fillId="0" borderId="1" xfId="0" quotePrefix="1" applyFont="1" applyBorder="1" applyAlignment="1" applyProtection="1">
      <alignment horizontal="center" vertical="center" wrapText="1"/>
      <protection locked="0"/>
    </xf>
    <xf numFmtId="0" fontId="10" fillId="0" borderId="1" xfId="0" applyFont="1" applyFill="1" applyBorder="1" applyAlignment="1">
      <alignment horizontal="center"/>
    </xf>
    <xf numFmtId="0" fontId="23" fillId="0" borderId="1" xfId="0" applyFont="1" applyBorder="1" applyAlignment="1" applyProtection="1">
      <alignment horizontal="center" vertical="center"/>
      <protection locked="0"/>
    </xf>
    <xf numFmtId="0" fontId="10" fillId="0" borderId="1" xfId="0" applyFont="1" applyFill="1" applyBorder="1" applyAlignment="1" applyProtection="1">
      <alignment horizontal="left" vertical="center"/>
      <protection locked="0"/>
    </xf>
    <xf numFmtId="16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xf numFmtId="0" fontId="10" fillId="0" borderId="1" xfId="0" applyFont="1" applyFill="1" applyBorder="1" applyAlignment="1">
      <alignment horizontal="left" vertical="center" wrapText="1"/>
    </xf>
    <xf numFmtId="14" fontId="10" fillId="0" borderId="1" xfId="0" applyNumberFormat="1" applyFont="1" applyFill="1" applyBorder="1" applyAlignment="1" applyProtection="1">
      <alignment horizontal="center" vertical="center"/>
      <protection locked="0"/>
    </xf>
    <xf numFmtId="0" fontId="24" fillId="0" borderId="1" xfId="0" applyFont="1" applyBorder="1" applyAlignment="1" applyProtection="1">
      <alignment horizontal="justify" vertical="center" wrapText="1"/>
      <protection locked="0"/>
    </xf>
    <xf numFmtId="0" fontId="8" fillId="0" borderId="1" xfId="0" applyFont="1" applyBorder="1" applyAlignment="1">
      <alignment horizontal="center" vertical="center"/>
    </xf>
    <xf numFmtId="15" fontId="10" fillId="0" borderId="1" xfId="0" applyNumberFormat="1" applyFont="1" applyFill="1" applyBorder="1" applyAlignment="1" applyProtection="1">
      <alignment horizontal="center" vertical="center"/>
      <protection locked="0"/>
    </xf>
    <xf numFmtId="14"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wrapText="1"/>
      <protection locked="0"/>
    </xf>
    <xf numFmtId="0" fontId="5" fillId="2" borderId="1" xfId="0" applyFont="1" applyFill="1" applyBorder="1" applyAlignment="1">
      <alignment wrapText="1"/>
    </xf>
    <xf numFmtId="0" fontId="2" fillId="0" borderId="1" xfId="0" applyFont="1" applyBorder="1" applyAlignment="1">
      <alignment horizontal="left" vertical="center" wrapText="1"/>
    </xf>
    <xf numFmtId="0" fontId="10" fillId="0" borderId="1" xfId="0" applyFont="1" applyFill="1" applyBorder="1" applyAlignment="1" applyProtection="1">
      <alignment vertical="center"/>
      <protection locked="0"/>
    </xf>
    <xf numFmtId="0" fontId="5" fillId="0" borderId="1" xfId="0" applyFont="1" applyBorder="1" applyAlignment="1">
      <alignment horizontal="justify" vertical="center"/>
    </xf>
    <xf numFmtId="0" fontId="19" fillId="0" borderId="1" xfId="4" applyFont="1" applyFill="1" applyBorder="1" applyAlignment="1" applyProtection="1">
      <alignment horizontal="center" vertical="center" wrapText="1"/>
      <protection locked="0"/>
    </xf>
    <xf numFmtId="0" fontId="10" fillId="0" borderId="1" xfId="0" applyFont="1" applyBorder="1" applyAlignment="1">
      <alignment horizontal="left" vertical="center"/>
    </xf>
    <xf numFmtId="0" fontId="2" fillId="2" borderId="1" xfId="0" applyFont="1" applyFill="1" applyBorder="1" applyAlignment="1">
      <alignment horizontal="center" vertical="center" wrapText="1"/>
    </xf>
    <xf numFmtId="0" fontId="10" fillId="0" borderId="1" xfId="0" applyFont="1" applyFill="1" applyBorder="1" applyAlignment="1">
      <alignment horizont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5">
    <cellStyle name="Hipervínculo" xfId="4" builtinId="8"/>
    <cellStyle name="Millares [0]" xfId="3" builtinId="6"/>
    <cellStyle name="Normal" xfId="0" builtinId="0"/>
    <cellStyle name="Normal 2" xfId="2" xr:uid="{00000000-0005-0000-0000-000001000000}"/>
    <cellStyle name="Porcentaje" xfId="1" builtinId="5"/>
  </cellStyles>
  <dxfs count="6286">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BEFEFE"/>
      <color rgb="FFFFFF99"/>
      <color rgb="FF99CC00"/>
      <color rgb="FF00CC66"/>
      <color rgb="FF009900"/>
      <color rgb="FF339966"/>
      <color rgb="FF339933"/>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theme" Target="theme/theme1.xml"/><Relationship Id="rId8"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0</xdr:colOff>
      <xdr:row>313</xdr:row>
      <xdr:rowOff>0</xdr:rowOff>
    </xdr:from>
    <xdr:ext cx="304800" cy="304800"/>
    <xdr:sp macro="" textlink="">
      <xdr:nvSpPr>
        <xdr:cNvPr id="2" name="avatar">
          <a:extLst>
            <a:ext uri="{FF2B5EF4-FFF2-40B4-BE49-F238E27FC236}">
              <a16:creationId xmlns:a16="http://schemas.microsoft.com/office/drawing/2014/main" id="{2B7AB5AD-0061-4DD5-806B-395556BF0516}"/>
            </a:ext>
          </a:extLst>
        </xdr:cNvPr>
        <xdr:cNvSpPr>
          <a:spLocks noChangeAspect="1" noChangeArrowheads="1"/>
        </xdr:cNvSpPr>
      </xdr:nvSpPr>
      <xdr:spPr bwMode="auto">
        <a:xfrm>
          <a:off x="6791325" y="231352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313</xdr:row>
      <xdr:rowOff>0</xdr:rowOff>
    </xdr:from>
    <xdr:ext cx="304800" cy="304800"/>
    <xdr:sp macro="" textlink="">
      <xdr:nvSpPr>
        <xdr:cNvPr id="3" name="avatar">
          <a:extLst>
            <a:ext uri="{FF2B5EF4-FFF2-40B4-BE49-F238E27FC236}">
              <a16:creationId xmlns:a16="http://schemas.microsoft.com/office/drawing/2014/main" id="{0DFC642A-7146-4704-A378-6FEB214505D2}"/>
            </a:ext>
          </a:extLst>
        </xdr:cNvPr>
        <xdr:cNvSpPr>
          <a:spLocks noChangeAspect="1" noChangeArrowheads="1"/>
        </xdr:cNvSpPr>
      </xdr:nvSpPr>
      <xdr:spPr bwMode="auto">
        <a:xfrm>
          <a:off x="6791325" y="23233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118</xdr:row>
      <xdr:rowOff>0</xdr:rowOff>
    </xdr:from>
    <xdr:to>
      <xdr:col>8</xdr:col>
      <xdr:colOff>0</xdr:colOff>
      <xdr:row>118</xdr:row>
      <xdr:rowOff>342900</xdr:rowOff>
    </xdr:to>
    <xdr:sp macro="" textlink="">
      <xdr:nvSpPr>
        <xdr:cNvPr id="6" name="Text Box 214">
          <a:extLst>
            <a:ext uri="{FF2B5EF4-FFF2-40B4-BE49-F238E27FC236}">
              <a16:creationId xmlns:a16="http://schemas.microsoft.com/office/drawing/2014/main" id="{6E4D6742-7701-43C4-9B72-D01C2E0A61F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118</xdr:row>
      <xdr:rowOff>0</xdr:rowOff>
    </xdr:from>
    <xdr:to>
      <xdr:col>8</xdr:col>
      <xdr:colOff>0</xdr:colOff>
      <xdr:row>118</xdr:row>
      <xdr:rowOff>342900</xdr:rowOff>
    </xdr:to>
    <xdr:sp macro="" textlink="">
      <xdr:nvSpPr>
        <xdr:cNvPr id="7" name="Text Box 215">
          <a:extLst>
            <a:ext uri="{FF2B5EF4-FFF2-40B4-BE49-F238E27FC236}">
              <a16:creationId xmlns:a16="http://schemas.microsoft.com/office/drawing/2014/main" id="{BD28512A-7F49-498D-92E1-C100A44D5DB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120</xdr:row>
      <xdr:rowOff>342900</xdr:rowOff>
    </xdr:to>
    <xdr:sp macro="" textlink="">
      <xdr:nvSpPr>
        <xdr:cNvPr id="8" name="Text Box 214">
          <a:extLst>
            <a:ext uri="{FF2B5EF4-FFF2-40B4-BE49-F238E27FC236}">
              <a16:creationId xmlns:a16="http://schemas.microsoft.com/office/drawing/2014/main" id="{84BFED3F-A1F0-41E6-8A7B-C1AC8A5DC91A}"/>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120</xdr:row>
      <xdr:rowOff>342900</xdr:rowOff>
    </xdr:to>
    <xdr:sp macro="" textlink="">
      <xdr:nvSpPr>
        <xdr:cNvPr id="9" name="Text Box 215">
          <a:extLst>
            <a:ext uri="{FF2B5EF4-FFF2-40B4-BE49-F238E27FC236}">
              <a16:creationId xmlns:a16="http://schemas.microsoft.com/office/drawing/2014/main" id="{50DEB2EE-9328-4F9B-AB96-D685B3D4BF4D}"/>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82550</xdr:colOff>
      <xdr:row>0</xdr:row>
      <xdr:rowOff>51486</xdr:rowOff>
    </xdr:from>
    <xdr:to>
      <xdr:col>2</xdr:col>
      <xdr:colOff>1260417</xdr:colOff>
      <xdr:row>0</xdr:row>
      <xdr:rowOff>601819</xdr:rowOff>
    </xdr:to>
    <xdr:pic>
      <xdr:nvPicPr>
        <xdr:cNvPr id="4" name="Imagen 2">
          <a:extLst>
            <a:ext uri="{FF2B5EF4-FFF2-40B4-BE49-F238E27FC236}">
              <a16:creationId xmlns:a16="http://schemas.microsoft.com/office/drawing/2014/main" id="{9C9C927F-2F07-4F64-8A1A-AB44ADF1AF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8550" y="51486"/>
          <a:ext cx="2193867" cy="550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35719</xdr:colOff>
      <xdr:row>0</xdr:row>
      <xdr:rowOff>1</xdr:rowOff>
    </xdr:from>
    <xdr:ext cx="2559843" cy="463594"/>
    <xdr:pic>
      <xdr:nvPicPr>
        <xdr:cNvPr id="2" name="Imagen 1" descr="IMG-20220809-WA0005">
          <a:extLst>
            <a:ext uri="{FF2B5EF4-FFF2-40B4-BE49-F238E27FC236}">
              <a16:creationId xmlns:a16="http://schemas.microsoft.com/office/drawing/2014/main" id="{44898715-0D64-49D1-862B-265C158DF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
          <a:ext cx="2559843" cy="4635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119062</xdr:colOff>
      <xdr:row>0</xdr:row>
      <xdr:rowOff>0</xdr:rowOff>
    </xdr:from>
    <xdr:to>
      <xdr:col>3</xdr:col>
      <xdr:colOff>142874</xdr:colOff>
      <xdr:row>0</xdr:row>
      <xdr:rowOff>463594</xdr:rowOff>
    </xdr:to>
    <xdr:pic>
      <xdr:nvPicPr>
        <xdr:cNvPr id="2" name="Imagen 1" descr="IMG-20220809-WA0005">
          <a:extLst>
            <a:ext uri="{FF2B5EF4-FFF2-40B4-BE49-F238E27FC236}">
              <a16:creationId xmlns:a16="http://schemas.microsoft.com/office/drawing/2014/main" id="{E8FDAA81-2F84-451A-A8EB-DC9E2605C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 y="0"/>
          <a:ext cx="2566987" cy="4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Matriz%20Riesgos%20Gesti&#243;n%20Adquisici&#243;n%20de%20Bien%20y%20Serv%20-%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Adquisici&#243;n%20de%20Bienes%20y%20Servicios%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probadas/Matriz%20Riesgos%20Gesti&#243;n%20del%20Talento%20Hum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l%20Talento%20Humano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Jur&#237;dica%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Recursos%20Financieros%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Facilitaci&#243;n.%20Com.%20y%20Def.%20Comercial%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Evaluacion%20y%20Seguimiento%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Desarrollo%20Empresarial%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on%20Documental%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Seguimiento%20Riesgos%20Proyectos%20de%20Inversi&#243;n%2031122202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Matriz%20Riesgos%20Proyectos%20de%20Inversi&#243;n%20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Personal/Desktop/Mincomercio/Riesgos%20Materializados/MatrizdeRiesgosGestinRecursosFsicos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Mipym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Regulaci&#243;n%20-%20Franc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larag/AppData/Local/Microsoft/Windows/INetCache/Content.Outlook/BI4KHMN3/Matriz%20Riesgos%20Desarrollo%20Empresarial%20-%20Prod.%20y%20Compet.%20-Anyela.._%20(00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jhon%20montes/Downloads/DE-FM-022%20Matriz%20Riesgos%20GTI%202021%20-%20GTI-PR-XXX%20Gesti&#243;n%20S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Para%20Aprobaci&#243;n%202021\Copia%20de%20Matriz%20Riesgo%20Adm.%20Prof.%20y%20Aprov.%20de%20acuerdos%20Rel.%20Com_%2019%20May%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Recursos%20F&#237;sico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Sistemas%20de%20Gesti&#243;n%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Copia%20de%20Matriz%20Riesgo%20Fortalecimiento%20de%20la%20Compet.%20y%20Prom.%20Turismo%20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Relacionamiento%20con%20la%20Ciudadan&#237;a%20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Tecnolog&#237;as%20de%20la%20Informaci&#243;n%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con%20Direccionamiento%20Estrategico%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K6" t="str">
            <v>Prevenir</v>
          </cell>
          <cell r="L6">
            <v>0.25</v>
          </cell>
          <cell r="M6" t="str">
            <v>Automático</v>
          </cell>
          <cell r="N6">
            <v>0.25</v>
          </cell>
        </row>
        <row r="7">
          <cell r="C7" t="str">
            <v>BAJA</v>
          </cell>
          <cell r="D7">
            <v>0.4</v>
          </cell>
          <cell r="K7" t="str">
            <v>Detectar</v>
          </cell>
          <cell r="L7">
            <v>0.15</v>
          </cell>
          <cell r="M7" t="str">
            <v>Manual</v>
          </cell>
          <cell r="N7">
            <v>0.15</v>
          </cell>
        </row>
        <row r="8">
          <cell r="C8" t="str">
            <v>MEDIA</v>
          </cell>
          <cell r="D8">
            <v>0.6</v>
          </cell>
          <cell r="K8" t="str">
            <v>Corregir</v>
          </cell>
          <cell r="L8">
            <v>0.1</v>
          </cell>
        </row>
        <row r="9">
          <cell r="C9" t="str">
            <v>ALTA</v>
          </cell>
          <cell r="D9">
            <v>0.8</v>
          </cell>
        </row>
        <row r="10">
          <cell r="C10" t="str">
            <v>MUY ALTA</v>
          </cell>
          <cell r="D10">
            <v>1</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sheetData sheetId="22"/>
      <sheetData sheetId="23"/>
      <sheetData sheetId="24"/>
      <sheetData sheetId="2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E6" t="str">
            <v>LEVE</v>
          </cell>
          <cell r="F6">
            <v>0.2</v>
          </cell>
        </row>
        <row r="7">
          <cell r="E7" t="str">
            <v>MENOR</v>
          </cell>
          <cell r="F7">
            <v>0.4</v>
          </cell>
        </row>
        <row r="8">
          <cell r="E8" t="str">
            <v>MODERADO</v>
          </cell>
          <cell r="F8">
            <v>0.6</v>
          </cell>
        </row>
        <row r="9">
          <cell r="E9" t="str">
            <v>MAYOR</v>
          </cell>
          <cell r="F9">
            <v>0.8</v>
          </cell>
        </row>
        <row r="10">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mincitco-my.sharepoint.com/:f:/g/personal/mrchacon_mincit_gov_co/EptRBrXzlqVEiUQ8fczuWnoBijJPHESM2tlRn8PVNRsbDg?e=7GoNTM" TargetMode="External"/><Relationship Id="rId7" Type="http://schemas.openxmlformats.org/officeDocument/2006/relationships/printerSettings" Target="../printerSettings/printerSettings1.bin"/><Relationship Id="rId2" Type="http://schemas.openxmlformats.org/officeDocument/2006/relationships/hyperlink" Target="https://mincitco-my.sharepoint.com/:f:/g/personal/mrchacon_mincit_gov_co/EptRBrXzlqVEiUQ8fczuWnoBijJPHESM2tlRn8PVNRsbDg?e=7GoNTM" TargetMode="External"/><Relationship Id="rId1" Type="http://schemas.openxmlformats.org/officeDocument/2006/relationships/hyperlink" Target="https://mincitco-my.sharepoint.com/:f:/g/personal/mrchacon_mincit_gov_co/EptRBrXzlqVEiUQ8fczuWnoBijJPHESM2tlRn8PVNRsbDg?e=7GoNTM" TargetMode="External"/><Relationship Id="rId6" Type="http://schemas.openxmlformats.org/officeDocument/2006/relationships/hyperlink" Target="https://mincitco-my.sharepoint.com/:f:/g/personal/mrchacon_mincit_gov_co/EptRBrXzlqVEiUQ8fczuWnoBijJPHESM2tlRn8PVNRsbDg?e=7GoNTM" TargetMode="External"/><Relationship Id="rId11" Type="http://schemas.openxmlformats.org/officeDocument/2006/relationships/comments" Target="../comments1.xml"/><Relationship Id="rId5" Type="http://schemas.openxmlformats.org/officeDocument/2006/relationships/hyperlink" Target="https://mincitco-my.sharepoint.com/:f:/g/personal/mrchacon_mincit_gov_co/EptRBrXzlqVEiUQ8fczuWnoBijJPHESM2tlRn8PVNRsbDg?e=7GoNTM" TargetMode="External"/><Relationship Id="rId10" Type="http://schemas.openxmlformats.org/officeDocument/2006/relationships/vmlDrawing" Target="../drawings/vmlDrawing2.vml"/><Relationship Id="rId4" Type="http://schemas.openxmlformats.org/officeDocument/2006/relationships/hyperlink" Target="https://mincitco-my.sharepoint.com/:f:/g/personal/mrchacon_mincit_gov_co/EptRBrXzlqVEiUQ8fczuWnoBijJPHESM2tlRn8PVNRsbDg?e=7GoNTM"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I357"/>
  <sheetViews>
    <sheetView showGridLines="0" tabSelected="1" showRuler="0" showWhiteSpace="0" zoomScale="50" zoomScaleNormal="50" zoomScaleSheetLayoutView="110" workbookViewId="0">
      <pane xSplit="9" ySplit="15" topLeftCell="BG311" activePane="bottomRight" state="frozen"/>
      <selection pane="topRight" activeCell="J1" sqref="J1"/>
      <selection pane="bottomLeft" activeCell="A16" sqref="A16"/>
      <selection pane="bottomRight" activeCell="BH314" sqref="BH314"/>
    </sheetView>
  </sheetViews>
  <sheetFormatPr baseColWidth="10" defaultColWidth="11.453125" defaultRowHeight="14" x14ac:dyDescent="0.3"/>
  <cols>
    <col min="1" max="1" width="14.453125" style="82" customWidth="1"/>
    <col min="2" max="2" width="14.453125" style="2" customWidth="1"/>
    <col min="3" max="3" width="23.54296875" style="1" customWidth="1"/>
    <col min="4" max="4" width="18.54296875" style="2" customWidth="1"/>
    <col min="5" max="5" width="36.26953125" style="1" customWidth="1"/>
    <col min="6" max="6" width="21.54296875" style="5" customWidth="1"/>
    <col min="7" max="7" width="38.90625" style="2" customWidth="1"/>
    <col min="8" max="8" width="8.26953125" style="1" customWidth="1"/>
    <col min="9" max="9" width="41.7265625" style="1" customWidth="1"/>
    <col min="10" max="10" width="21.7265625" style="1" customWidth="1"/>
    <col min="11" max="11" width="45.7265625" style="1" customWidth="1"/>
    <col min="12" max="12" width="19.7265625" style="1" customWidth="1"/>
    <col min="13" max="13" width="19.7265625" style="3" customWidth="1"/>
    <col min="14" max="14" width="16" style="1" customWidth="1"/>
    <col min="15" max="15" width="11.54296875" style="8" customWidth="1"/>
    <col min="16" max="16" width="31.54296875" style="2" customWidth="1"/>
    <col min="17" max="17" width="20.453125" style="1" customWidth="1"/>
    <col min="18" max="18" width="55.453125" style="2" customWidth="1"/>
    <col min="19" max="19" width="12.81640625" style="2" customWidth="1"/>
    <col min="20" max="20" width="24.7265625" style="1" customWidth="1"/>
    <col min="21" max="21" width="18" style="2" customWidth="1"/>
    <col min="22" max="22" width="24.54296875" style="2" customWidth="1"/>
    <col min="23" max="23" width="4.81640625" style="3" customWidth="1"/>
    <col min="24" max="24" width="20.7265625" style="2" customWidth="1"/>
    <col min="25" max="25" width="5.26953125" style="3" customWidth="1"/>
    <col min="26" max="26" width="22.1796875" style="2" customWidth="1"/>
    <col min="27" max="27" width="64.26953125" style="4" customWidth="1"/>
    <col min="28" max="28" width="13.81640625" style="1" customWidth="1"/>
    <col min="29" max="29" width="37" style="6" customWidth="1"/>
    <col min="30" max="30" width="16.1796875" style="2" customWidth="1"/>
    <col min="31" max="31" width="16.81640625" style="1" customWidth="1"/>
    <col min="32" max="32" width="15" style="2" customWidth="1"/>
    <col min="33" max="33" width="16" style="2" customWidth="1"/>
    <col min="34" max="34" width="14.453125" style="2" customWidth="1"/>
    <col min="35" max="35" width="15.54296875" style="2" customWidth="1"/>
    <col min="36" max="36" width="18.453125" style="2" customWidth="1"/>
    <col min="37" max="37" width="14" style="2" customWidth="1"/>
    <col min="38" max="38" width="24.26953125" style="2" customWidth="1"/>
    <col min="39" max="39" width="30.7265625" style="83" customWidth="1"/>
    <col min="40" max="40" width="30.7265625" style="84" customWidth="1"/>
    <col min="41" max="42" width="5.7265625" style="85" customWidth="1"/>
    <col min="43" max="43" width="39" style="84" customWidth="1"/>
    <col min="44" max="45" width="5.7265625" style="85" customWidth="1"/>
    <col min="46" max="46" width="55.54296875" style="86" customWidth="1"/>
    <col min="47" max="48" width="5.7265625" style="85" customWidth="1"/>
    <col min="49" max="49" width="39.1796875" style="84" customWidth="1"/>
    <col min="50" max="51" width="5.7265625" style="85" customWidth="1"/>
    <col min="52" max="52" width="39.1796875" style="84" customWidth="1"/>
    <col min="53" max="54" width="5.7265625" style="85" customWidth="1"/>
    <col min="55" max="55" width="37.6328125" style="84" customWidth="1"/>
    <col min="56" max="57" width="5.7265625" style="85" customWidth="1"/>
    <col min="58" max="58" width="46.7265625" style="35" customWidth="1"/>
    <col min="59" max="59" width="41.1796875" style="85" customWidth="1"/>
    <col min="60" max="60" width="55" style="287" customWidth="1"/>
    <col min="61" max="61" width="18.36328125" style="143" customWidth="1"/>
    <col min="62" max="16384" width="11.453125" style="2"/>
  </cols>
  <sheetData>
    <row r="1" spans="1:61" ht="50.5" customHeight="1" x14ac:dyDescent="0.3">
      <c r="A1" s="181"/>
      <c r="B1" s="181"/>
      <c r="C1" s="181"/>
      <c r="D1" s="181"/>
      <c r="E1" s="182" t="s">
        <v>0</v>
      </c>
      <c r="F1" s="183"/>
      <c r="G1" s="183"/>
      <c r="H1" s="183"/>
      <c r="I1" s="183"/>
      <c r="J1" s="183"/>
      <c r="K1" s="183"/>
      <c r="L1" s="184"/>
      <c r="M1" s="185" t="s">
        <v>1905</v>
      </c>
      <c r="N1" s="186"/>
      <c r="O1" s="186"/>
      <c r="P1" s="187"/>
      <c r="T1" s="2"/>
      <c r="AF1" s="188"/>
      <c r="AG1" s="188"/>
      <c r="AK1" s="1"/>
      <c r="AM1" s="1"/>
      <c r="AN1" s="4"/>
      <c r="AO1" s="4"/>
      <c r="AP1" s="4"/>
      <c r="AQ1" s="5"/>
      <c r="AR1" s="6"/>
      <c r="AS1" s="4"/>
      <c r="AT1" s="1"/>
      <c r="AU1" s="2"/>
      <c r="AV1" s="1"/>
      <c r="AW1" s="5"/>
      <c r="AX1" s="5"/>
      <c r="AY1" s="7"/>
      <c r="AZ1" s="1"/>
      <c r="BA1" s="1"/>
      <c r="BB1" s="2"/>
      <c r="BC1" s="2"/>
      <c r="BD1" s="1"/>
      <c r="BE1" s="2"/>
      <c r="BF1" s="7"/>
      <c r="BG1" s="1"/>
    </row>
    <row r="2" spans="1:61" x14ac:dyDescent="0.3">
      <c r="A2" s="2"/>
      <c r="C2" s="2"/>
      <c r="E2" s="2"/>
      <c r="H2" s="2"/>
      <c r="I2" s="2"/>
      <c r="K2" s="2"/>
      <c r="T2" s="2"/>
      <c r="AK2" s="1"/>
      <c r="AM2" s="1"/>
      <c r="AN2" s="4"/>
      <c r="AO2" s="4"/>
      <c r="AP2" s="4"/>
      <c r="AQ2" s="5"/>
      <c r="AR2" s="6"/>
      <c r="AS2" s="4"/>
      <c r="AT2" s="1"/>
      <c r="AU2" s="2"/>
      <c r="AV2" s="1"/>
      <c r="AW2" s="5"/>
      <c r="AX2" s="5"/>
      <c r="AY2" s="7"/>
      <c r="AZ2" s="1"/>
      <c r="BA2" s="1"/>
      <c r="BB2" s="2"/>
      <c r="BC2" s="2"/>
      <c r="BD2" s="1"/>
      <c r="BE2" s="2"/>
      <c r="BF2" s="7"/>
      <c r="BG2" s="1"/>
    </row>
    <row r="3" spans="1:61" s="9" customFormat="1" ht="13.5" thickBot="1" x14ac:dyDescent="0.3">
      <c r="D3" s="189"/>
      <c r="E3" s="189"/>
      <c r="F3" s="189"/>
      <c r="G3" s="189"/>
      <c r="H3" s="189"/>
      <c r="J3" s="10"/>
      <c r="L3" s="10"/>
      <c r="M3" s="11"/>
      <c r="N3" s="10"/>
      <c r="O3" s="12"/>
      <c r="Q3" s="10"/>
      <c r="W3" s="11"/>
      <c r="X3" s="190"/>
      <c r="Y3" s="190"/>
      <c r="Z3" s="190"/>
      <c r="AA3" s="190"/>
      <c r="AB3" s="190"/>
      <c r="AC3" s="190"/>
      <c r="AD3" s="190"/>
      <c r="AE3" s="190"/>
      <c r="AF3" s="190"/>
      <c r="AG3" s="190"/>
      <c r="AH3" s="190"/>
      <c r="AI3" s="190"/>
      <c r="AJ3" s="190"/>
      <c r="AK3" s="10"/>
      <c r="AM3" s="10"/>
      <c r="AN3" s="13"/>
      <c r="AO3" s="13"/>
      <c r="AP3" s="13"/>
      <c r="AQ3" s="6"/>
      <c r="AR3" s="6"/>
      <c r="AS3" s="13"/>
      <c r="AT3" s="10"/>
      <c r="AV3" s="10"/>
      <c r="AW3" s="6"/>
      <c r="AX3" s="6"/>
      <c r="AY3" s="14"/>
      <c r="AZ3" s="10"/>
      <c r="BA3" s="10"/>
      <c r="BD3" s="10"/>
      <c r="BF3" s="14"/>
      <c r="BG3" s="10"/>
      <c r="BH3" s="287"/>
      <c r="BI3" s="144"/>
    </row>
    <row r="4" spans="1:61" s="9" customFormat="1" ht="12.75" customHeight="1" thickBot="1" x14ac:dyDescent="0.3">
      <c r="C4" s="197" t="s">
        <v>1</v>
      </c>
      <c r="D4" s="192" t="s">
        <v>2</v>
      </c>
      <c r="E4" s="192"/>
      <c r="F4" s="15" t="s">
        <v>3</v>
      </c>
      <c r="G4" s="198" t="s">
        <v>4</v>
      </c>
      <c r="H4" s="199"/>
      <c r="I4" s="200" t="s">
        <v>1730</v>
      </c>
      <c r="J4" s="200"/>
      <c r="K4" s="200"/>
      <c r="L4" s="16"/>
      <c r="M4" s="17"/>
      <c r="N4" s="16"/>
      <c r="O4" s="18"/>
      <c r="P4" s="19"/>
      <c r="Q4" s="16"/>
      <c r="R4" s="19"/>
      <c r="T4" s="19"/>
      <c r="U4" s="19"/>
      <c r="V4" s="20"/>
      <c r="W4" s="21"/>
      <c r="X4" s="22"/>
      <c r="Y4" s="23"/>
      <c r="Z4" s="22"/>
      <c r="AA4" s="138"/>
      <c r="AB4" s="24"/>
      <c r="AC4" s="24"/>
      <c r="AD4" s="22"/>
      <c r="AE4" s="10"/>
      <c r="AF4" s="19"/>
      <c r="AG4" s="19"/>
      <c r="AH4" s="19"/>
      <c r="AI4" s="19"/>
      <c r="AJ4" s="22"/>
      <c r="AK4" s="6"/>
      <c r="AL4" s="6"/>
      <c r="AM4" s="6"/>
      <c r="AN4" s="13"/>
      <c r="AO4" s="13"/>
      <c r="AP4" s="13"/>
      <c r="AQ4" s="6"/>
      <c r="AR4" s="6"/>
      <c r="AS4" s="13"/>
      <c r="AT4" s="6"/>
      <c r="AU4" s="6"/>
      <c r="AV4" s="6"/>
      <c r="AW4" s="6"/>
      <c r="AX4" s="6"/>
      <c r="AY4" s="14"/>
      <c r="AZ4" s="6"/>
      <c r="BA4" s="6"/>
      <c r="BB4" s="6"/>
      <c r="BC4" s="6"/>
      <c r="BD4" s="6"/>
      <c r="BE4" s="6"/>
      <c r="BF4" s="14"/>
      <c r="BG4" s="10"/>
      <c r="BH4" s="287"/>
      <c r="BI4" s="144"/>
    </row>
    <row r="5" spans="1:61" s="9" customFormat="1" ht="34.5" customHeight="1" x14ac:dyDescent="0.3">
      <c r="C5" s="197"/>
      <c r="D5" s="25"/>
      <c r="E5" s="25"/>
      <c r="F5" s="26"/>
      <c r="G5" s="201" t="s">
        <v>5</v>
      </c>
      <c r="H5" s="201"/>
      <c r="I5" s="202"/>
      <c r="J5" s="202"/>
      <c r="K5" s="202"/>
      <c r="L5" s="202"/>
      <c r="M5" s="202"/>
      <c r="N5" s="202"/>
      <c r="O5" s="202"/>
      <c r="P5" s="202"/>
      <c r="Q5" s="16"/>
      <c r="R5" s="19"/>
      <c r="T5" s="19"/>
      <c r="U5" s="19"/>
      <c r="V5" s="20"/>
      <c r="W5" s="21"/>
      <c r="X5" s="27"/>
      <c r="Y5" s="28"/>
      <c r="Z5" s="27"/>
      <c r="AA5" s="138"/>
      <c r="AB5" s="24"/>
      <c r="AC5" s="24"/>
      <c r="AD5" s="27"/>
      <c r="AE5" s="24"/>
      <c r="AF5" s="27"/>
      <c r="AH5" s="19"/>
      <c r="AI5" s="19"/>
      <c r="AJ5" s="27"/>
      <c r="AK5" s="6"/>
      <c r="AL5" s="6"/>
      <c r="AM5" s="6"/>
      <c r="AN5" s="13"/>
      <c r="AO5" s="13"/>
      <c r="AP5" s="13"/>
      <c r="AQ5" s="6"/>
      <c r="AR5" s="6"/>
      <c r="AS5" s="13"/>
      <c r="AT5" s="6"/>
      <c r="AU5" s="6"/>
      <c r="AV5" s="6"/>
      <c r="AW5" s="6"/>
      <c r="AX5" s="6"/>
      <c r="AY5" s="14"/>
      <c r="AZ5" s="6"/>
      <c r="BA5" s="6"/>
      <c r="BB5" s="6"/>
      <c r="BC5" s="6"/>
      <c r="BD5" s="6"/>
      <c r="BE5" s="6"/>
      <c r="BF5" s="14"/>
      <c r="BG5" s="10"/>
      <c r="BH5" s="287"/>
      <c r="BI5" s="144"/>
    </row>
    <row r="6" spans="1:61" s="9" customFormat="1" ht="13.5" thickBot="1" x14ac:dyDescent="0.3">
      <c r="C6" s="197"/>
      <c r="D6" s="25"/>
      <c r="E6" s="25"/>
      <c r="F6" s="26"/>
      <c r="G6" s="22"/>
      <c r="H6" s="29"/>
      <c r="I6" s="10"/>
      <c r="J6" s="10"/>
      <c r="K6" s="19"/>
      <c r="L6" s="16"/>
      <c r="M6" s="17"/>
      <c r="N6" s="16"/>
      <c r="O6" s="18"/>
      <c r="P6" s="19"/>
      <c r="Q6" s="16"/>
      <c r="R6" s="19"/>
      <c r="T6" s="19"/>
      <c r="U6" s="19"/>
      <c r="V6" s="20"/>
      <c r="W6" s="21"/>
      <c r="X6" s="27"/>
      <c r="Y6" s="28"/>
      <c r="Z6" s="27"/>
      <c r="AA6" s="138"/>
      <c r="AB6" s="24"/>
      <c r="AC6" s="24"/>
      <c r="AD6" s="27"/>
      <c r="AE6" s="10"/>
      <c r="AF6" s="19"/>
      <c r="AG6" s="19"/>
      <c r="AH6" s="19"/>
      <c r="AI6" s="19"/>
      <c r="AJ6" s="27"/>
      <c r="AK6" s="6"/>
      <c r="AL6" s="6"/>
      <c r="AM6" s="6"/>
      <c r="AN6" s="13"/>
      <c r="AO6" s="13"/>
      <c r="AP6" s="13"/>
      <c r="AQ6" s="6"/>
      <c r="AR6" s="6"/>
      <c r="AS6" s="13"/>
      <c r="AT6" s="6"/>
      <c r="AU6" s="6"/>
      <c r="AV6" s="6"/>
      <c r="AW6" s="6"/>
      <c r="AX6" s="6"/>
      <c r="AY6" s="14"/>
      <c r="AZ6" s="6"/>
      <c r="BA6" s="6"/>
      <c r="BB6" s="6"/>
      <c r="BC6" s="6"/>
      <c r="BD6" s="6"/>
      <c r="BE6" s="6"/>
      <c r="BF6" s="14"/>
      <c r="BG6" s="10"/>
      <c r="BH6" s="287"/>
      <c r="BI6" s="144"/>
    </row>
    <row r="7" spans="1:61" s="9" customFormat="1" ht="13.5" thickBot="1" x14ac:dyDescent="0.3">
      <c r="C7" s="197"/>
      <c r="D7" s="192" t="s">
        <v>6</v>
      </c>
      <c r="E7" s="192"/>
      <c r="F7" s="15"/>
      <c r="G7" s="22"/>
      <c r="H7" s="30"/>
      <c r="I7" s="31"/>
      <c r="J7" s="16"/>
      <c r="K7" s="31"/>
      <c r="L7" s="16"/>
      <c r="M7" s="32"/>
      <c r="N7" s="16"/>
      <c r="O7" s="18"/>
      <c r="P7" s="31"/>
      <c r="Q7" s="16"/>
      <c r="R7" s="31"/>
      <c r="T7" s="31"/>
      <c r="U7" s="31"/>
      <c r="V7" s="20"/>
      <c r="W7" s="21"/>
      <c r="X7" s="22"/>
      <c r="Y7" s="23"/>
      <c r="Z7" s="22"/>
      <c r="AA7" s="138"/>
      <c r="AB7" s="24"/>
      <c r="AC7" s="24"/>
      <c r="AD7" s="22"/>
      <c r="AE7" s="24"/>
      <c r="AF7" s="22"/>
      <c r="AG7" s="22"/>
      <c r="AH7" s="22"/>
      <c r="AI7" s="22"/>
      <c r="AJ7" s="22"/>
      <c r="AK7" s="33"/>
      <c r="AL7" s="33"/>
      <c r="AM7" s="33"/>
      <c r="AN7" s="34"/>
      <c r="AO7" s="34"/>
      <c r="AP7" s="34"/>
      <c r="AQ7" s="33"/>
      <c r="AR7" s="33"/>
      <c r="AS7" s="34"/>
      <c r="AT7" s="33"/>
      <c r="AU7" s="35"/>
      <c r="AV7" s="35"/>
      <c r="AW7" s="35"/>
      <c r="AX7" s="35"/>
      <c r="AY7" s="36"/>
      <c r="AZ7" s="35"/>
      <c r="BA7" s="35"/>
      <c r="BB7" s="35"/>
      <c r="BC7" s="35"/>
      <c r="BD7" s="35"/>
      <c r="BE7" s="35"/>
      <c r="BF7" s="14"/>
      <c r="BG7" s="10"/>
      <c r="BH7" s="287"/>
      <c r="BI7" s="144"/>
    </row>
    <row r="8" spans="1:61" s="9" customFormat="1" ht="13.5" thickBot="1" x14ac:dyDescent="0.3">
      <c r="C8" s="37"/>
      <c r="D8" s="25"/>
      <c r="E8" s="25"/>
      <c r="F8" s="26"/>
      <c r="G8" s="22"/>
      <c r="H8" s="30"/>
      <c r="I8" s="31"/>
      <c r="J8" s="16"/>
      <c r="K8" s="31"/>
      <c r="L8" s="16"/>
      <c r="M8" s="32"/>
      <c r="N8" s="16"/>
      <c r="O8" s="18"/>
      <c r="P8" s="31"/>
      <c r="Q8" s="16"/>
      <c r="R8" s="31"/>
      <c r="T8" s="31"/>
      <c r="U8" s="31"/>
      <c r="V8" s="20"/>
      <c r="W8" s="21"/>
      <c r="X8" s="22"/>
      <c r="Y8" s="23"/>
      <c r="Z8" s="22"/>
      <c r="AA8" s="138"/>
      <c r="AB8" s="24"/>
      <c r="AC8" s="24"/>
      <c r="AD8" s="22"/>
      <c r="AE8" s="24"/>
      <c r="AF8" s="22"/>
      <c r="AG8" s="22"/>
      <c r="AH8" s="22"/>
      <c r="AI8" s="22"/>
      <c r="AJ8" s="22"/>
      <c r="AK8" s="33"/>
      <c r="AL8" s="33"/>
      <c r="AM8" s="33"/>
      <c r="AN8" s="34"/>
      <c r="AO8" s="34"/>
      <c r="AP8" s="34"/>
      <c r="AQ8" s="33"/>
      <c r="AR8" s="33"/>
      <c r="AS8" s="34"/>
      <c r="AT8" s="33"/>
      <c r="AU8" s="35"/>
      <c r="AV8" s="35"/>
      <c r="AW8" s="35"/>
      <c r="AX8" s="35"/>
      <c r="AY8" s="36"/>
      <c r="AZ8" s="35"/>
      <c r="BA8" s="35"/>
      <c r="BB8" s="35"/>
      <c r="BC8" s="35"/>
      <c r="BD8" s="35"/>
      <c r="BE8" s="35"/>
      <c r="BF8" s="14"/>
      <c r="BG8" s="10"/>
      <c r="BH8" s="287"/>
      <c r="BI8" s="144"/>
    </row>
    <row r="9" spans="1:61" s="9" customFormat="1" ht="13.5" thickBot="1" x14ac:dyDescent="0.3">
      <c r="C9" s="37"/>
      <c r="D9" s="192" t="s">
        <v>7</v>
      </c>
      <c r="E9" s="193"/>
      <c r="F9" s="15"/>
      <c r="G9" s="38"/>
      <c r="H9" s="22"/>
      <c r="I9" s="31"/>
      <c r="J9" s="16"/>
      <c r="K9" s="31"/>
      <c r="L9" s="16"/>
      <c r="M9" s="32"/>
      <c r="N9" s="16"/>
      <c r="O9" s="18"/>
      <c r="P9" s="31"/>
      <c r="Q9" s="16"/>
      <c r="R9" s="31"/>
      <c r="T9" s="31"/>
      <c r="U9" s="31"/>
      <c r="V9" s="20"/>
      <c r="W9" s="21"/>
      <c r="X9" s="22"/>
      <c r="Y9" s="23"/>
      <c r="Z9" s="22"/>
      <c r="AA9" s="138"/>
      <c r="AB9" s="24"/>
      <c r="AC9" s="24"/>
      <c r="AD9" s="22"/>
      <c r="AE9" s="24"/>
      <c r="AF9" s="22"/>
      <c r="AG9" s="22"/>
      <c r="AH9" s="22"/>
      <c r="AI9" s="22"/>
      <c r="AJ9" s="22"/>
      <c r="AK9" s="33"/>
      <c r="AL9" s="33"/>
      <c r="AM9" s="33"/>
      <c r="AN9" s="34"/>
      <c r="AO9" s="34"/>
      <c r="AP9" s="34"/>
      <c r="AQ9" s="33"/>
      <c r="AR9" s="33"/>
      <c r="AS9" s="34"/>
      <c r="AT9" s="33"/>
      <c r="AU9" s="35"/>
      <c r="AV9" s="35"/>
      <c r="AW9" s="35"/>
      <c r="AX9" s="35"/>
      <c r="AY9" s="36"/>
      <c r="AZ9" s="35"/>
      <c r="BA9" s="35"/>
      <c r="BB9" s="35"/>
      <c r="BC9" s="35"/>
      <c r="BD9" s="35"/>
      <c r="BE9" s="35"/>
      <c r="BF9" s="14"/>
      <c r="BG9" s="10"/>
      <c r="BH9" s="287"/>
      <c r="BI9" s="144"/>
    </row>
    <row r="10" spans="1:61" s="9" customFormat="1" ht="15.75" customHeight="1" x14ac:dyDescent="0.25">
      <c r="C10" s="39"/>
      <c r="D10" s="22"/>
      <c r="E10" s="22"/>
      <c r="F10" s="24"/>
      <c r="G10" s="22"/>
      <c r="H10" s="22"/>
      <c r="I10" s="30"/>
      <c r="J10" s="37"/>
      <c r="K10" s="40"/>
      <c r="L10" s="33"/>
      <c r="M10" s="41"/>
      <c r="N10" s="33"/>
      <c r="O10" s="42"/>
      <c r="P10" s="40"/>
      <c r="Q10" s="33"/>
      <c r="R10" s="40"/>
      <c r="S10" s="40"/>
      <c r="T10" s="40"/>
      <c r="U10" s="40"/>
      <c r="V10" s="33"/>
      <c r="W10" s="42"/>
      <c r="X10" s="22"/>
      <c r="Y10" s="23"/>
      <c r="Z10" s="22"/>
      <c r="AA10" s="138"/>
      <c r="AB10" s="24"/>
      <c r="AC10" s="24"/>
      <c r="AD10" s="22"/>
      <c r="AE10" s="33"/>
      <c r="AF10" s="40"/>
      <c r="AG10" s="40"/>
      <c r="AH10" s="40"/>
      <c r="AI10" s="40"/>
      <c r="AJ10" s="22"/>
      <c r="AK10" s="33"/>
      <c r="AL10" s="33"/>
      <c r="AM10" s="33"/>
      <c r="AN10" s="34"/>
      <c r="AO10" s="34"/>
      <c r="AP10" s="34"/>
      <c r="AQ10" s="33"/>
      <c r="AR10" s="33"/>
      <c r="AS10" s="34"/>
      <c r="AT10" s="35"/>
      <c r="AU10" s="35"/>
      <c r="AV10" s="35"/>
      <c r="AW10" s="35"/>
      <c r="AX10" s="35"/>
      <c r="AY10" s="36"/>
      <c r="AZ10" s="35"/>
      <c r="BA10" s="35"/>
      <c r="BB10" s="35"/>
      <c r="BC10" s="35"/>
      <c r="BD10" s="35"/>
      <c r="BF10" s="14"/>
      <c r="BG10" s="10"/>
      <c r="BH10" s="287"/>
      <c r="BI10" s="144"/>
    </row>
    <row r="11" spans="1:61" s="9" customFormat="1" ht="12.75" customHeight="1" x14ac:dyDescent="0.3">
      <c r="C11" s="43" t="s">
        <v>8</v>
      </c>
      <c r="D11" s="43"/>
      <c r="E11" s="43"/>
      <c r="F11" s="44">
        <v>45107</v>
      </c>
      <c r="G11" s="194" t="s">
        <v>9</v>
      </c>
      <c r="H11" s="194"/>
      <c r="I11" s="45">
        <v>9</v>
      </c>
      <c r="J11" s="10"/>
      <c r="K11" s="46"/>
      <c r="L11" s="33"/>
      <c r="M11" s="47"/>
      <c r="N11" s="33"/>
      <c r="O11" s="42"/>
      <c r="P11" s="46"/>
      <c r="Q11" s="33"/>
      <c r="R11" s="46"/>
      <c r="S11" s="40"/>
      <c r="T11" s="40"/>
      <c r="U11" s="33"/>
      <c r="V11" s="195"/>
      <c r="W11" s="195"/>
      <c r="X11" s="195"/>
      <c r="Y11" s="195"/>
      <c r="Z11" s="195"/>
      <c r="AA11" s="195"/>
      <c r="AB11" s="195"/>
      <c r="AC11" s="195"/>
      <c r="AD11" s="195"/>
      <c r="AE11" s="195"/>
      <c r="AF11" s="195"/>
      <c r="AG11" s="195"/>
      <c r="AH11" s="195"/>
      <c r="AI11" s="195"/>
      <c r="AJ11" s="33"/>
      <c r="AK11" s="33"/>
      <c r="AL11" s="33"/>
      <c r="AM11" s="33"/>
      <c r="AN11" s="34"/>
      <c r="AO11" s="34"/>
      <c r="AP11" s="34"/>
      <c r="AQ11" s="33"/>
      <c r="AR11" s="33"/>
      <c r="AS11" s="34"/>
      <c r="AT11" s="35"/>
      <c r="AU11" s="35"/>
      <c r="AV11" s="35"/>
      <c r="AW11" s="35"/>
      <c r="AX11" s="35"/>
      <c r="AY11" s="36"/>
      <c r="AZ11" s="35"/>
      <c r="BA11" s="35"/>
      <c r="BB11" s="35"/>
      <c r="BC11" s="35"/>
      <c r="BD11" s="10"/>
      <c r="BF11" s="14"/>
      <c r="BG11" s="10"/>
      <c r="BH11" s="287"/>
      <c r="BI11" s="144"/>
    </row>
    <row r="12" spans="1:61" s="9" customFormat="1" ht="13" x14ac:dyDescent="0.25">
      <c r="C12" s="43"/>
      <c r="D12" s="13"/>
      <c r="E12" s="33"/>
      <c r="F12" s="33"/>
      <c r="G12" s="33"/>
      <c r="H12" s="33"/>
      <c r="I12" s="33"/>
      <c r="J12" s="33"/>
      <c r="K12" s="33"/>
      <c r="L12" s="33"/>
      <c r="M12" s="42"/>
      <c r="N12" s="33"/>
      <c r="O12" s="42"/>
      <c r="P12" s="33"/>
      <c r="Q12" s="33"/>
      <c r="R12" s="33"/>
      <c r="S12" s="33"/>
      <c r="T12" s="33"/>
      <c r="U12" s="33"/>
      <c r="V12" s="33"/>
      <c r="W12" s="42"/>
      <c r="X12" s="33"/>
      <c r="Y12" s="42"/>
      <c r="Z12" s="33"/>
      <c r="AA12" s="34"/>
      <c r="AB12" s="33"/>
      <c r="AC12" s="33"/>
      <c r="AD12" s="33"/>
      <c r="AE12" s="33"/>
      <c r="AF12" s="33"/>
      <c r="AG12" s="33"/>
      <c r="AH12" s="33"/>
      <c r="AI12" s="33"/>
      <c r="AJ12" s="33"/>
      <c r="AK12" s="33"/>
      <c r="AL12" s="33"/>
      <c r="AM12" s="33"/>
      <c r="AN12" s="34"/>
      <c r="AO12" s="34"/>
      <c r="AP12" s="34"/>
      <c r="AQ12" s="33"/>
      <c r="AR12" s="33"/>
      <c r="AS12" s="34"/>
      <c r="AT12" s="35"/>
      <c r="AU12" s="35"/>
      <c r="AV12" s="35"/>
      <c r="AW12" s="35"/>
      <c r="AX12" s="35"/>
      <c r="AY12" s="36"/>
      <c r="AZ12" s="35"/>
      <c r="BA12" s="35"/>
      <c r="BB12" s="35"/>
      <c r="BC12" s="35"/>
      <c r="BD12" s="10"/>
      <c r="BF12" s="14"/>
      <c r="BG12" s="10"/>
      <c r="BH12" s="287"/>
      <c r="BI12" s="144"/>
    </row>
    <row r="13" spans="1:61" ht="31.5" customHeight="1" x14ac:dyDescent="0.3">
      <c r="A13" s="318" t="s">
        <v>10</v>
      </c>
      <c r="B13" s="318"/>
      <c r="C13" s="318"/>
      <c r="D13" s="318"/>
      <c r="E13" s="318"/>
      <c r="F13" s="318"/>
      <c r="G13" s="318"/>
      <c r="H13" s="318"/>
      <c r="I13" s="318"/>
      <c r="J13" s="318"/>
      <c r="K13" s="318"/>
      <c r="L13" s="319" t="s">
        <v>11</v>
      </c>
      <c r="M13" s="319"/>
      <c r="N13" s="319"/>
      <c r="O13" s="319"/>
      <c r="P13" s="319"/>
      <c r="Q13" s="319"/>
      <c r="R13" s="196" t="s">
        <v>12</v>
      </c>
      <c r="S13" s="196"/>
      <c r="T13" s="196"/>
      <c r="U13" s="196"/>
      <c r="V13" s="196"/>
      <c r="W13" s="196"/>
      <c r="X13" s="196"/>
      <c r="Y13" s="196"/>
      <c r="Z13" s="196"/>
      <c r="AA13" s="196"/>
      <c r="AB13" s="196"/>
      <c r="AC13" s="196"/>
      <c r="AD13" s="196"/>
      <c r="AE13" s="320" t="s">
        <v>13</v>
      </c>
      <c r="AF13" s="320"/>
      <c r="AG13" s="320"/>
      <c r="AH13" s="320"/>
      <c r="AI13" s="320"/>
      <c r="AJ13" s="320"/>
      <c r="AK13" s="208" t="s">
        <v>14</v>
      </c>
      <c r="AL13" s="208" t="s">
        <v>15</v>
      </c>
      <c r="AM13" s="321" t="s">
        <v>1742</v>
      </c>
      <c r="AN13" s="204"/>
      <c r="AO13" s="204"/>
      <c r="AP13" s="204"/>
      <c r="AQ13" s="204"/>
      <c r="AR13" s="204"/>
      <c r="AS13" s="204"/>
      <c r="AT13" s="204"/>
      <c r="AU13" s="204"/>
      <c r="AV13" s="204"/>
      <c r="AW13" s="204"/>
      <c r="AX13" s="204"/>
      <c r="AY13" s="204"/>
      <c r="AZ13" s="204"/>
      <c r="BA13" s="204"/>
      <c r="BB13" s="204"/>
      <c r="BC13" s="204"/>
      <c r="BD13" s="204"/>
      <c r="BE13" s="204"/>
      <c r="BF13" s="204"/>
      <c r="BG13" s="204"/>
      <c r="BH13" s="322" t="s">
        <v>1743</v>
      </c>
    </row>
    <row r="14" spans="1:61" ht="29.25" customHeight="1" x14ac:dyDescent="0.3">
      <c r="A14" s="191" t="s">
        <v>16</v>
      </c>
      <c r="B14" s="191"/>
      <c r="C14" s="323" t="s">
        <v>17</v>
      </c>
      <c r="D14" s="324" t="s">
        <v>18</v>
      </c>
      <c r="E14" s="324" t="s">
        <v>19</v>
      </c>
      <c r="F14" s="324" t="s">
        <v>20</v>
      </c>
      <c r="G14" s="324" t="s">
        <v>21</v>
      </c>
      <c r="H14" s="325" t="s">
        <v>22</v>
      </c>
      <c r="I14" s="324" t="s">
        <v>23</v>
      </c>
      <c r="J14" s="324" t="s">
        <v>24</v>
      </c>
      <c r="K14" s="324" t="s">
        <v>25</v>
      </c>
      <c r="L14" s="326" t="s">
        <v>26</v>
      </c>
      <c r="M14" s="327" t="s">
        <v>27</v>
      </c>
      <c r="N14" s="326" t="s">
        <v>28</v>
      </c>
      <c r="O14" s="327" t="s">
        <v>29</v>
      </c>
      <c r="P14" s="326" t="s">
        <v>30</v>
      </c>
      <c r="Q14" s="328" t="s">
        <v>31</v>
      </c>
      <c r="R14" s="205" t="s">
        <v>32</v>
      </c>
      <c r="S14" s="329" t="s">
        <v>33</v>
      </c>
      <c r="T14" s="329"/>
      <c r="U14" s="205" t="s">
        <v>34</v>
      </c>
      <c r="V14" s="205" t="s">
        <v>35</v>
      </c>
      <c r="W14" s="205"/>
      <c r="X14" s="205" t="s">
        <v>36</v>
      </c>
      <c r="Y14" s="205"/>
      <c r="Z14" s="205" t="s">
        <v>37</v>
      </c>
      <c r="AA14" s="205"/>
      <c r="AB14" s="205" t="s">
        <v>38</v>
      </c>
      <c r="AC14" s="205"/>
      <c r="AD14" s="206" t="s">
        <v>39</v>
      </c>
      <c r="AE14" s="269" t="s">
        <v>26</v>
      </c>
      <c r="AF14" s="330" t="s">
        <v>27</v>
      </c>
      <c r="AG14" s="269" t="s">
        <v>28</v>
      </c>
      <c r="AH14" s="331" t="s">
        <v>29</v>
      </c>
      <c r="AI14" s="332" t="s">
        <v>40</v>
      </c>
      <c r="AJ14" s="333" t="s">
        <v>41</v>
      </c>
      <c r="AK14" s="208"/>
      <c r="AL14" s="208"/>
      <c r="AM14" s="334" t="s">
        <v>42</v>
      </c>
      <c r="AN14" s="204" t="s">
        <v>43</v>
      </c>
      <c r="AO14" s="204" t="s">
        <v>44</v>
      </c>
      <c r="AP14" s="204"/>
      <c r="AQ14" s="204"/>
      <c r="AR14" s="204" t="s">
        <v>45</v>
      </c>
      <c r="AS14" s="204"/>
      <c r="AT14" s="204"/>
      <c r="AU14" s="204" t="s">
        <v>46</v>
      </c>
      <c r="AV14" s="204"/>
      <c r="AW14" s="204"/>
      <c r="AX14" s="204" t="s">
        <v>47</v>
      </c>
      <c r="AY14" s="204"/>
      <c r="AZ14" s="204"/>
      <c r="BA14" s="204" t="s">
        <v>48</v>
      </c>
      <c r="BB14" s="204"/>
      <c r="BC14" s="204"/>
      <c r="BD14" s="204" t="s">
        <v>49</v>
      </c>
      <c r="BE14" s="204"/>
      <c r="BF14" s="204"/>
      <c r="BG14" s="204" t="s">
        <v>50</v>
      </c>
      <c r="BH14" s="322"/>
    </row>
    <row r="15" spans="1:61" s="5" customFormat="1" ht="33" customHeight="1" x14ac:dyDescent="0.35">
      <c r="A15" s="335" t="s">
        <v>51</v>
      </c>
      <c r="B15" s="335" t="s">
        <v>52</v>
      </c>
      <c r="C15" s="323"/>
      <c r="D15" s="324"/>
      <c r="E15" s="324"/>
      <c r="F15" s="324"/>
      <c r="G15" s="324"/>
      <c r="H15" s="325"/>
      <c r="I15" s="324"/>
      <c r="J15" s="324"/>
      <c r="K15" s="324"/>
      <c r="L15" s="326"/>
      <c r="M15" s="327"/>
      <c r="N15" s="326"/>
      <c r="O15" s="327"/>
      <c r="P15" s="326"/>
      <c r="Q15" s="328"/>
      <c r="R15" s="205"/>
      <c r="S15" s="336" t="s">
        <v>53</v>
      </c>
      <c r="T15" s="336" t="s">
        <v>54</v>
      </c>
      <c r="U15" s="205"/>
      <c r="V15" s="337" t="s">
        <v>55</v>
      </c>
      <c r="W15" s="337"/>
      <c r="X15" s="337" t="s">
        <v>56</v>
      </c>
      <c r="Y15" s="337"/>
      <c r="Z15" s="336" t="s">
        <v>57</v>
      </c>
      <c r="AA15" s="336" t="s">
        <v>58</v>
      </c>
      <c r="AB15" s="336" t="s">
        <v>59</v>
      </c>
      <c r="AC15" s="336" t="s">
        <v>60</v>
      </c>
      <c r="AD15" s="206"/>
      <c r="AE15" s="269"/>
      <c r="AF15" s="330"/>
      <c r="AG15" s="269"/>
      <c r="AH15" s="331"/>
      <c r="AI15" s="332"/>
      <c r="AJ15" s="333"/>
      <c r="AK15" s="208"/>
      <c r="AL15" s="208"/>
      <c r="AM15" s="334" t="s">
        <v>42</v>
      </c>
      <c r="AN15" s="204"/>
      <c r="AO15" s="158" t="s">
        <v>61</v>
      </c>
      <c r="AP15" s="158" t="s">
        <v>62</v>
      </c>
      <c r="AQ15" s="158" t="s">
        <v>63</v>
      </c>
      <c r="AR15" s="158" t="s">
        <v>61</v>
      </c>
      <c r="AS15" s="158" t="s">
        <v>62</v>
      </c>
      <c r="AT15" s="158" t="s">
        <v>63</v>
      </c>
      <c r="AU15" s="158" t="s">
        <v>61</v>
      </c>
      <c r="AV15" s="158" t="s">
        <v>62</v>
      </c>
      <c r="AW15" s="158" t="s">
        <v>63</v>
      </c>
      <c r="AX15" s="158" t="s">
        <v>61</v>
      </c>
      <c r="AY15" s="158" t="s">
        <v>62</v>
      </c>
      <c r="AZ15" s="158" t="s">
        <v>63</v>
      </c>
      <c r="BA15" s="158" t="s">
        <v>61</v>
      </c>
      <c r="BB15" s="158" t="s">
        <v>62</v>
      </c>
      <c r="BC15" s="158" t="s">
        <v>63</v>
      </c>
      <c r="BD15" s="158" t="s">
        <v>61</v>
      </c>
      <c r="BE15" s="158" t="s">
        <v>62</v>
      </c>
      <c r="BF15" s="158" t="s">
        <v>63</v>
      </c>
      <c r="BG15" s="204"/>
      <c r="BH15" s="322"/>
      <c r="BI15" s="143"/>
    </row>
    <row r="16" spans="1:61" ht="96" customHeight="1" x14ac:dyDescent="0.3">
      <c r="A16" s="338" t="s">
        <v>3</v>
      </c>
      <c r="B16" s="81"/>
      <c r="C16" s="51" t="s">
        <v>64</v>
      </c>
      <c r="D16" s="110" t="s">
        <v>65</v>
      </c>
      <c r="E16" s="110" t="s">
        <v>66</v>
      </c>
      <c r="F16" s="110" t="s">
        <v>67</v>
      </c>
      <c r="G16" s="49" t="s">
        <v>68</v>
      </c>
      <c r="H16" s="55" t="s">
        <v>69</v>
      </c>
      <c r="I16" s="73" t="s">
        <v>70</v>
      </c>
      <c r="J16" s="110" t="s">
        <v>71</v>
      </c>
      <c r="K16" s="110" t="s">
        <v>72</v>
      </c>
      <c r="L16" s="110" t="s">
        <v>73</v>
      </c>
      <c r="M16" s="52">
        <f>VLOOKUP(L16,'[2]Datos Validacion'!$C$6:$D$10,2,0)</f>
        <v>0.6</v>
      </c>
      <c r="N16" s="150" t="s">
        <v>74</v>
      </c>
      <c r="O16" s="151">
        <f>VLOOKUP(N16,'[2]Datos Validacion'!$E$6:$F$15,2,0)</f>
        <v>0.4</v>
      </c>
      <c r="P16" s="53" t="s">
        <v>75</v>
      </c>
      <c r="Q16" s="149" t="s">
        <v>76</v>
      </c>
      <c r="R16" s="49" t="s">
        <v>77</v>
      </c>
      <c r="S16" s="50" t="s">
        <v>78</v>
      </c>
      <c r="T16" s="110" t="s">
        <v>66</v>
      </c>
      <c r="U16" s="50" t="s">
        <v>79</v>
      </c>
      <c r="V16" s="50" t="s">
        <v>80</v>
      </c>
      <c r="W16" s="52">
        <f>VLOOKUP(V16,'[2]Datos Validacion'!$K$6:$L$8,2,0)</f>
        <v>0.25</v>
      </c>
      <c r="X16" s="51" t="s">
        <v>81</v>
      </c>
      <c r="Y16" s="52">
        <f>VLOOKUP(X16,'[2]Datos Validacion'!$M$6:$N$7,2,0)</f>
        <v>0.25</v>
      </c>
      <c r="Z16" s="50" t="s">
        <v>82</v>
      </c>
      <c r="AA16" s="62" t="s">
        <v>83</v>
      </c>
      <c r="AB16" s="50" t="s">
        <v>84</v>
      </c>
      <c r="AC16" s="51" t="s">
        <v>85</v>
      </c>
      <c r="AD16" s="121">
        <f t="shared" ref="AD16:AD36" si="0">+W16+Y16</f>
        <v>0.5</v>
      </c>
      <c r="AE16" s="109" t="str">
        <f t="shared" ref="AE16" si="1">IF(AF16&lt;=20%,"MUY BAJA",IF(AF16&lt;=40%,"BAJA",IF(AF16&lt;=60%,"MEDIA",IF(AF16&lt;=80%,"ALTA","MUY ALTA"))))</f>
        <v>BAJA</v>
      </c>
      <c r="AF16" s="109">
        <f>IF(OR(V16="prevenir",V16="detectar"),(M16-(M16*AD16)), M16)</f>
        <v>0.3</v>
      </c>
      <c r="AG16" s="109" t="str">
        <f t="shared" ref="AG16" si="2">IF(AH16&lt;=20%,"LEVE",IF(AH16&lt;=40%,"MENOR",IF(AH16&lt;=60%,"MODERADO",IF(AH16&lt;=80%,"MAYOR","CATASTROFICO"))))</f>
        <v>MENOR</v>
      </c>
      <c r="AH16" s="109">
        <f>IF(V16="corregir",(O16-(O16*AD16)), O16)</f>
        <v>0.4</v>
      </c>
      <c r="AI16" s="149" t="s">
        <v>76</v>
      </c>
      <c r="AJ16" s="110" t="s">
        <v>86</v>
      </c>
      <c r="AK16" s="339"/>
      <c r="AL16" s="74"/>
      <c r="AM16" s="340"/>
      <c r="AN16" s="309"/>
      <c r="AO16" s="341"/>
      <c r="AP16" s="342"/>
      <c r="AQ16" s="290"/>
      <c r="AR16" s="341"/>
      <c r="AS16" s="341"/>
      <c r="AT16" s="290"/>
      <c r="AU16" s="341"/>
      <c r="AV16" s="341"/>
      <c r="AW16" s="291"/>
      <c r="AX16" s="341"/>
      <c r="AY16" s="341"/>
      <c r="AZ16" s="343"/>
      <c r="BA16" s="341"/>
      <c r="BB16" s="341"/>
      <c r="BC16" s="290"/>
      <c r="BD16" s="341"/>
      <c r="BE16" s="341"/>
      <c r="BF16" s="290"/>
      <c r="BG16" s="344"/>
      <c r="BH16" s="290" t="s">
        <v>2005</v>
      </c>
    </row>
    <row r="17" spans="1:61" s="48" customFormat="1" ht="38" customHeight="1" x14ac:dyDescent="0.35">
      <c r="A17" s="345" t="s">
        <v>3</v>
      </c>
      <c r="B17" s="203"/>
      <c r="C17" s="160" t="s">
        <v>64</v>
      </c>
      <c r="D17" s="160" t="s">
        <v>87</v>
      </c>
      <c r="E17" s="160" t="s">
        <v>88</v>
      </c>
      <c r="F17" s="169" t="s">
        <v>67</v>
      </c>
      <c r="G17" s="235" t="s">
        <v>89</v>
      </c>
      <c r="H17" s="203" t="s">
        <v>90</v>
      </c>
      <c r="I17" s="169" t="s">
        <v>91</v>
      </c>
      <c r="J17" s="169" t="s">
        <v>71</v>
      </c>
      <c r="K17" s="169" t="s">
        <v>92</v>
      </c>
      <c r="L17" s="159" t="s">
        <v>73</v>
      </c>
      <c r="M17" s="172">
        <f>VLOOKUP(L17,'[3]Datos Validacion'!$C$6:$D$10,2,0)</f>
        <v>0.6</v>
      </c>
      <c r="N17" s="173" t="s">
        <v>76</v>
      </c>
      <c r="O17" s="174">
        <f>VLOOKUP(N17,'[3]Datos Validacion'!$E$6:$F$15,2,0)</f>
        <v>0.6</v>
      </c>
      <c r="P17" s="160" t="s">
        <v>93</v>
      </c>
      <c r="Q17" s="166" t="s">
        <v>76</v>
      </c>
      <c r="R17" s="49" t="s">
        <v>94</v>
      </c>
      <c r="S17" s="50" t="s">
        <v>78</v>
      </c>
      <c r="T17" s="51" t="s">
        <v>95</v>
      </c>
      <c r="U17" s="50" t="s">
        <v>79</v>
      </c>
      <c r="V17" s="50" t="s">
        <v>80</v>
      </c>
      <c r="W17" s="52">
        <f>VLOOKUP(V17,'[3]Datos Validacion'!$K$6:$L$8,2,0)</f>
        <v>0.25</v>
      </c>
      <c r="X17" s="51" t="s">
        <v>96</v>
      </c>
      <c r="Y17" s="52">
        <f>VLOOKUP(X17,'[3]Datos Validacion'!$M$6:$N$7,2,0)</f>
        <v>0.15</v>
      </c>
      <c r="Z17" s="50" t="s">
        <v>82</v>
      </c>
      <c r="AA17" s="69" t="s">
        <v>97</v>
      </c>
      <c r="AB17" s="54" t="s">
        <v>84</v>
      </c>
      <c r="AC17" s="59" t="s">
        <v>98</v>
      </c>
      <c r="AD17" s="121">
        <f t="shared" si="0"/>
        <v>0.4</v>
      </c>
      <c r="AE17" s="109" t="str">
        <f>IF(AF17&lt;=20%,"MUY BAJA",IF(AF17&lt;=40%,"BAJA",IF(AF17&lt;=60%,"MEDIA",IF(AF17&lt;=80%,"ALTA","MUY ALTA"))))</f>
        <v>BAJA</v>
      </c>
      <c r="AF17" s="109">
        <f>IF(OR(V17="prevenir",V17="detectar"),(M17-(M17*AD17)), M17)</f>
        <v>0.36</v>
      </c>
      <c r="AG17" s="162" t="str">
        <f>IF(AH17&lt;=20%,"LEVE",IF(AH17&lt;=40%,"MENOR",IF(AH17&lt;=60%,"MODERADO",IF(AH17&lt;=80%,"MAYOR","CATASTROFICO"))))</f>
        <v>MODERADO</v>
      </c>
      <c r="AH17" s="162">
        <f>IF(V17="corregir",(O17-(O17*AD17)), O17)</f>
        <v>0.6</v>
      </c>
      <c r="AI17" s="166" t="s">
        <v>76</v>
      </c>
      <c r="AJ17" s="159" t="s">
        <v>86</v>
      </c>
      <c r="AK17" s="211"/>
      <c r="AL17" s="168"/>
      <c r="AM17" s="314"/>
      <c r="AN17" s="295"/>
      <c r="AO17" s="293"/>
      <c r="AP17" s="293"/>
      <c r="AQ17" s="346"/>
      <c r="AR17" s="293"/>
      <c r="AS17" s="293"/>
      <c r="AT17" s="346"/>
      <c r="AU17" s="293"/>
      <c r="AV17" s="293"/>
      <c r="AW17" s="317"/>
      <c r="AX17" s="293"/>
      <c r="AY17" s="293"/>
      <c r="AZ17" s="346"/>
      <c r="BA17" s="293"/>
      <c r="BB17" s="293"/>
      <c r="BC17" s="317"/>
      <c r="BD17" s="293"/>
      <c r="BE17" s="293"/>
      <c r="BF17" s="317"/>
      <c r="BG17" s="317"/>
      <c r="BH17" s="317" t="s">
        <v>2006</v>
      </c>
      <c r="BI17" s="144"/>
    </row>
    <row r="18" spans="1:61" s="48" customFormat="1" ht="75" x14ac:dyDescent="0.35">
      <c r="A18" s="345"/>
      <c r="B18" s="203"/>
      <c r="C18" s="160"/>
      <c r="D18" s="160"/>
      <c r="E18" s="160"/>
      <c r="F18" s="169"/>
      <c r="G18" s="235"/>
      <c r="H18" s="203"/>
      <c r="I18" s="169"/>
      <c r="J18" s="169"/>
      <c r="K18" s="169"/>
      <c r="L18" s="159"/>
      <c r="M18" s="172"/>
      <c r="N18" s="173"/>
      <c r="O18" s="174"/>
      <c r="P18" s="160"/>
      <c r="Q18" s="166"/>
      <c r="R18" s="49" t="s">
        <v>99</v>
      </c>
      <c r="S18" s="50" t="s">
        <v>78</v>
      </c>
      <c r="T18" s="51" t="s">
        <v>95</v>
      </c>
      <c r="U18" s="50" t="s">
        <v>79</v>
      </c>
      <c r="V18" s="50" t="s">
        <v>80</v>
      </c>
      <c r="W18" s="52">
        <f>VLOOKUP(V18,'[3]Datos Validacion'!$K$6:$L$8,2,0)</f>
        <v>0.25</v>
      </c>
      <c r="X18" s="51" t="s">
        <v>96</v>
      </c>
      <c r="Y18" s="52">
        <f>VLOOKUP(X18,'[3]Datos Validacion'!$M$6:$N$7,2,0)</f>
        <v>0.15</v>
      </c>
      <c r="Z18" s="50" t="s">
        <v>82</v>
      </c>
      <c r="AA18" s="69" t="s">
        <v>100</v>
      </c>
      <c r="AB18" s="54" t="s">
        <v>84</v>
      </c>
      <c r="AC18" s="59" t="s">
        <v>101</v>
      </c>
      <c r="AD18" s="121">
        <f t="shared" si="0"/>
        <v>0.4</v>
      </c>
      <c r="AE18" s="109" t="str">
        <f t="shared" ref="AE18:AE38" si="3">IF(AF18&lt;=20%,"MUY BAJA",IF(AF18&lt;=40%,"BAJA",IF(AF18&lt;=60%,"MEDIA",IF(AF18&lt;=80%,"ALTA","MUY ALTA"))))</f>
        <v>BAJA</v>
      </c>
      <c r="AF18" s="108">
        <f>+AF17-(AF17*AD18)</f>
        <v>0.216</v>
      </c>
      <c r="AG18" s="162"/>
      <c r="AH18" s="162"/>
      <c r="AI18" s="166"/>
      <c r="AJ18" s="159"/>
      <c r="AK18" s="211"/>
      <c r="AL18" s="168"/>
      <c r="AM18" s="292"/>
      <c r="AN18" s="295"/>
      <c r="AO18" s="293"/>
      <c r="AP18" s="293"/>
      <c r="AQ18" s="346"/>
      <c r="AR18" s="293"/>
      <c r="AS18" s="293"/>
      <c r="AT18" s="346"/>
      <c r="AU18" s="293"/>
      <c r="AV18" s="293"/>
      <c r="AW18" s="317"/>
      <c r="AX18" s="293"/>
      <c r="AY18" s="293"/>
      <c r="AZ18" s="346"/>
      <c r="BA18" s="293"/>
      <c r="BB18" s="293"/>
      <c r="BC18" s="317"/>
      <c r="BD18" s="293"/>
      <c r="BE18" s="293"/>
      <c r="BF18" s="317"/>
      <c r="BG18" s="317"/>
      <c r="BH18" s="317"/>
      <c r="BI18" s="144"/>
    </row>
    <row r="19" spans="1:61" s="48" customFormat="1" ht="25" x14ac:dyDescent="0.35">
      <c r="A19" s="345"/>
      <c r="B19" s="203"/>
      <c r="C19" s="160"/>
      <c r="D19" s="160"/>
      <c r="E19" s="160"/>
      <c r="F19" s="169"/>
      <c r="G19" s="235"/>
      <c r="H19" s="203"/>
      <c r="I19" s="169"/>
      <c r="J19" s="169"/>
      <c r="K19" s="169"/>
      <c r="L19" s="159"/>
      <c r="M19" s="172"/>
      <c r="N19" s="173"/>
      <c r="O19" s="174"/>
      <c r="P19" s="160"/>
      <c r="Q19" s="166"/>
      <c r="R19" s="49" t="s">
        <v>102</v>
      </c>
      <c r="S19" s="50" t="s">
        <v>78</v>
      </c>
      <c r="T19" s="51" t="s">
        <v>95</v>
      </c>
      <c r="U19" s="50" t="s">
        <v>79</v>
      </c>
      <c r="V19" s="50" t="s">
        <v>80</v>
      </c>
      <c r="W19" s="52">
        <f>VLOOKUP(V19,'[3]Datos Validacion'!$K$6:$L$8,2,0)</f>
        <v>0.25</v>
      </c>
      <c r="X19" s="51" t="s">
        <v>96</v>
      </c>
      <c r="Y19" s="52">
        <f>VLOOKUP(X19,'[3]Datos Validacion'!$M$6:$N$7,2,0)</f>
        <v>0.15</v>
      </c>
      <c r="Z19" s="50" t="s">
        <v>82</v>
      </c>
      <c r="AA19" s="69" t="s">
        <v>103</v>
      </c>
      <c r="AB19" s="54" t="s">
        <v>84</v>
      </c>
      <c r="AC19" s="59" t="s">
        <v>98</v>
      </c>
      <c r="AD19" s="121">
        <f t="shared" si="0"/>
        <v>0.4</v>
      </c>
      <c r="AE19" s="109" t="str">
        <f t="shared" si="3"/>
        <v>MUY BAJA</v>
      </c>
      <c r="AF19" s="108">
        <f t="shared" ref="AF19:AF21" si="4">+AF18-(AF18*AD19)</f>
        <v>0.12959999999999999</v>
      </c>
      <c r="AG19" s="162"/>
      <c r="AH19" s="162"/>
      <c r="AI19" s="166"/>
      <c r="AJ19" s="159"/>
      <c r="AK19" s="211"/>
      <c r="AL19" s="168"/>
      <c r="AM19" s="292"/>
      <c r="AN19" s="295"/>
      <c r="AO19" s="293"/>
      <c r="AP19" s="293"/>
      <c r="AQ19" s="346"/>
      <c r="AR19" s="293"/>
      <c r="AS19" s="293"/>
      <c r="AT19" s="346"/>
      <c r="AU19" s="293"/>
      <c r="AV19" s="293"/>
      <c r="AW19" s="317"/>
      <c r="AX19" s="293"/>
      <c r="AY19" s="293"/>
      <c r="AZ19" s="346"/>
      <c r="BA19" s="293"/>
      <c r="BB19" s="293"/>
      <c r="BC19" s="317"/>
      <c r="BD19" s="293"/>
      <c r="BE19" s="293"/>
      <c r="BF19" s="317"/>
      <c r="BG19" s="317"/>
      <c r="BH19" s="317"/>
      <c r="BI19" s="144"/>
    </row>
    <row r="20" spans="1:61" s="48" customFormat="1" ht="61.5" customHeight="1" x14ac:dyDescent="0.35">
      <c r="A20" s="345"/>
      <c r="B20" s="203"/>
      <c r="C20" s="160"/>
      <c r="D20" s="160"/>
      <c r="E20" s="160"/>
      <c r="F20" s="55" t="s">
        <v>104</v>
      </c>
      <c r="G20" s="56" t="s">
        <v>105</v>
      </c>
      <c r="H20" s="203"/>
      <c r="I20" s="169"/>
      <c r="J20" s="169"/>
      <c r="K20" s="169"/>
      <c r="L20" s="159"/>
      <c r="M20" s="172"/>
      <c r="N20" s="173"/>
      <c r="O20" s="174"/>
      <c r="P20" s="160"/>
      <c r="Q20" s="166"/>
      <c r="R20" s="49" t="s">
        <v>106</v>
      </c>
      <c r="S20" s="50" t="s">
        <v>78</v>
      </c>
      <c r="T20" s="51" t="s">
        <v>95</v>
      </c>
      <c r="U20" s="50" t="s">
        <v>79</v>
      </c>
      <c r="V20" s="50" t="s">
        <v>80</v>
      </c>
      <c r="W20" s="52">
        <f>VLOOKUP(V20,'[3]Datos Validacion'!$K$6:$L$8,2,0)</f>
        <v>0.25</v>
      </c>
      <c r="X20" s="51" t="s">
        <v>96</v>
      </c>
      <c r="Y20" s="52">
        <f>VLOOKUP(X20,'[3]Datos Validacion'!$M$6:$N$7,2,0)</f>
        <v>0.15</v>
      </c>
      <c r="Z20" s="50" t="s">
        <v>82</v>
      </c>
      <c r="AA20" s="69" t="s">
        <v>107</v>
      </c>
      <c r="AB20" s="54" t="s">
        <v>84</v>
      </c>
      <c r="AC20" s="59" t="s">
        <v>98</v>
      </c>
      <c r="AD20" s="121">
        <f t="shared" si="0"/>
        <v>0.4</v>
      </c>
      <c r="AE20" s="109" t="str">
        <f t="shared" si="3"/>
        <v>MUY BAJA</v>
      </c>
      <c r="AF20" s="108">
        <f t="shared" si="4"/>
        <v>7.7759999999999996E-2</v>
      </c>
      <c r="AG20" s="162"/>
      <c r="AH20" s="162"/>
      <c r="AI20" s="166"/>
      <c r="AJ20" s="159"/>
      <c r="AK20" s="211"/>
      <c r="AL20" s="168"/>
      <c r="AM20" s="292"/>
      <c r="AN20" s="295"/>
      <c r="AO20" s="293"/>
      <c r="AP20" s="293"/>
      <c r="AQ20" s="346"/>
      <c r="AR20" s="293"/>
      <c r="AS20" s="293"/>
      <c r="AT20" s="346"/>
      <c r="AU20" s="293"/>
      <c r="AV20" s="293"/>
      <c r="AW20" s="317"/>
      <c r="AX20" s="293"/>
      <c r="AY20" s="293"/>
      <c r="AZ20" s="346"/>
      <c r="BA20" s="293"/>
      <c r="BB20" s="293"/>
      <c r="BC20" s="317"/>
      <c r="BD20" s="293"/>
      <c r="BE20" s="293"/>
      <c r="BF20" s="317"/>
      <c r="BG20" s="317"/>
      <c r="BH20" s="317"/>
      <c r="BI20" s="144"/>
    </row>
    <row r="21" spans="1:61" s="57" customFormat="1" ht="61.5" customHeight="1" x14ac:dyDescent="0.3">
      <c r="A21" s="345"/>
      <c r="B21" s="203"/>
      <c r="C21" s="160"/>
      <c r="D21" s="160"/>
      <c r="E21" s="160"/>
      <c r="F21" s="55" t="s">
        <v>104</v>
      </c>
      <c r="G21" s="78" t="s">
        <v>108</v>
      </c>
      <c r="H21" s="203"/>
      <c r="I21" s="169"/>
      <c r="J21" s="169"/>
      <c r="K21" s="169"/>
      <c r="L21" s="159"/>
      <c r="M21" s="172"/>
      <c r="N21" s="173"/>
      <c r="O21" s="174"/>
      <c r="P21" s="160"/>
      <c r="Q21" s="166"/>
      <c r="R21" s="49" t="s">
        <v>109</v>
      </c>
      <c r="S21" s="50" t="s">
        <v>78</v>
      </c>
      <c r="T21" s="51" t="s">
        <v>95</v>
      </c>
      <c r="U21" s="50" t="s">
        <v>79</v>
      </c>
      <c r="V21" s="50" t="s">
        <v>80</v>
      </c>
      <c r="W21" s="52">
        <f>VLOOKUP(V21,'[3]Datos Validacion'!$K$6:$L$8,2,0)</f>
        <v>0.25</v>
      </c>
      <c r="X21" s="51" t="s">
        <v>96</v>
      </c>
      <c r="Y21" s="52">
        <f>VLOOKUP(X21,'[3]Datos Validacion'!$M$6:$N$7,2,0)</f>
        <v>0.15</v>
      </c>
      <c r="Z21" s="50" t="s">
        <v>82</v>
      </c>
      <c r="AA21" s="69" t="s">
        <v>110</v>
      </c>
      <c r="AB21" s="54" t="s">
        <v>84</v>
      </c>
      <c r="AC21" s="59" t="s">
        <v>98</v>
      </c>
      <c r="AD21" s="121">
        <f t="shared" si="0"/>
        <v>0.4</v>
      </c>
      <c r="AE21" s="109" t="str">
        <f t="shared" si="3"/>
        <v>MUY BAJA</v>
      </c>
      <c r="AF21" s="108">
        <f t="shared" si="4"/>
        <v>4.6655999999999996E-2</v>
      </c>
      <c r="AG21" s="162"/>
      <c r="AH21" s="162"/>
      <c r="AI21" s="166"/>
      <c r="AJ21" s="159"/>
      <c r="AK21" s="211"/>
      <c r="AL21" s="168"/>
      <c r="AM21" s="292"/>
      <c r="AN21" s="295"/>
      <c r="AO21" s="293"/>
      <c r="AP21" s="293"/>
      <c r="AQ21" s="346"/>
      <c r="AR21" s="293"/>
      <c r="AS21" s="293"/>
      <c r="AT21" s="346"/>
      <c r="AU21" s="293"/>
      <c r="AV21" s="293"/>
      <c r="AW21" s="317"/>
      <c r="AX21" s="293"/>
      <c r="AY21" s="293"/>
      <c r="AZ21" s="346"/>
      <c r="BA21" s="293"/>
      <c r="BB21" s="293"/>
      <c r="BC21" s="317"/>
      <c r="BD21" s="293"/>
      <c r="BE21" s="293"/>
      <c r="BF21" s="317"/>
      <c r="BG21" s="317"/>
      <c r="BH21" s="317"/>
      <c r="BI21" s="145"/>
    </row>
    <row r="22" spans="1:61" s="57" customFormat="1" ht="73.5" customHeight="1" x14ac:dyDescent="0.3">
      <c r="A22" s="345" t="s">
        <v>3</v>
      </c>
      <c r="B22" s="203"/>
      <c r="C22" s="160" t="s">
        <v>64</v>
      </c>
      <c r="D22" s="159" t="s">
        <v>111</v>
      </c>
      <c r="E22" s="159" t="s">
        <v>112</v>
      </c>
      <c r="F22" s="159" t="s">
        <v>67</v>
      </c>
      <c r="G22" s="160" t="s">
        <v>113</v>
      </c>
      <c r="H22" s="203" t="s">
        <v>114</v>
      </c>
      <c r="I22" s="160" t="s">
        <v>115</v>
      </c>
      <c r="J22" s="159" t="s">
        <v>71</v>
      </c>
      <c r="K22" s="160" t="s">
        <v>116</v>
      </c>
      <c r="L22" s="159" t="s">
        <v>117</v>
      </c>
      <c r="M22" s="172">
        <f>VLOOKUP(L22,'[2]Datos Validacion'!$C$6:$D$10,2,0)</f>
        <v>0.2</v>
      </c>
      <c r="N22" s="173" t="s">
        <v>76</v>
      </c>
      <c r="O22" s="174">
        <f>VLOOKUP(N22,'[2]Datos Validacion'!$E$6:$F$15,2,0)</f>
        <v>0.6</v>
      </c>
      <c r="P22" s="160" t="s">
        <v>118</v>
      </c>
      <c r="Q22" s="166" t="s">
        <v>76</v>
      </c>
      <c r="R22" s="49" t="s">
        <v>119</v>
      </c>
      <c r="S22" s="50" t="s">
        <v>78</v>
      </c>
      <c r="T22" s="51" t="s">
        <v>120</v>
      </c>
      <c r="U22" s="50" t="s">
        <v>79</v>
      </c>
      <c r="V22" s="50" t="s">
        <v>80</v>
      </c>
      <c r="W22" s="52">
        <f>VLOOKUP(V22,'[3]Datos Validacion'!$K$6:$L$8,2,0)</f>
        <v>0.25</v>
      </c>
      <c r="X22" s="51" t="s">
        <v>96</v>
      </c>
      <c r="Y22" s="52">
        <f>VLOOKUP(X22,'[3]Datos Validacion'!$M$6:$N$7,2,0)</f>
        <v>0.15</v>
      </c>
      <c r="Z22" s="50" t="s">
        <v>82</v>
      </c>
      <c r="AA22" s="69" t="s">
        <v>121</v>
      </c>
      <c r="AB22" s="54" t="s">
        <v>84</v>
      </c>
      <c r="AC22" s="59" t="s">
        <v>122</v>
      </c>
      <c r="AD22" s="121">
        <f t="shared" si="0"/>
        <v>0.4</v>
      </c>
      <c r="AE22" s="109" t="str">
        <f t="shared" si="3"/>
        <v>MUY BAJA</v>
      </c>
      <c r="AF22" s="109">
        <f>IF(OR(V22="prevenir",V22="detectar"),(M22-(M22*AD22)), M22)</f>
        <v>0.12</v>
      </c>
      <c r="AG22" s="162" t="str">
        <f t="shared" ref="AG22" si="5">IF(AH22&lt;=20%,"LEVE",IF(AH22&lt;=40%,"MENOR",IF(AH22&lt;=60%,"MODERADO",IF(AH22&lt;=80%,"MAYOR","CATASTROFICO"))))</f>
        <v>MODERADO</v>
      </c>
      <c r="AH22" s="162">
        <f>IF(V22="corregir",(O22-(O22*AD22)), O22)</f>
        <v>0.6</v>
      </c>
      <c r="AI22" s="166" t="s">
        <v>76</v>
      </c>
      <c r="AJ22" s="159" t="s">
        <v>86</v>
      </c>
      <c r="AK22" s="211"/>
      <c r="AL22" s="168"/>
      <c r="AM22" s="294"/>
      <c r="AN22" s="347"/>
      <c r="AO22" s="293"/>
      <c r="AP22" s="293"/>
      <c r="AQ22" s="295"/>
      <c r="AR22" s="293"/>
      <c r="AS22" s="293"/>
      <c r="AT22" s="295"/>
      <c r="AU22" s="293"/>
      <c r="AV22" s="293"/>
      <c r="AW22" s="295"/>
      <c r="AX22" s="293"/>
      <c r="AY22" s="293"/>
      <c r="AZ22" s="295"/>
      <c r="BA22" s="293"/>
      <c r="BB22" s="293"/>
      <c r="BC22" s="295"/>
      <c r="BD22" s="293"/>
      <c r="BE22" s="293"/>
      <c r="BF22" s="295"/>
      <c r="BG22" s="295"/>
      <c r="BH22" s="317" t="s">
        <v>2007</v>
      </c>
      <c r="BI22" s="145"/>
    </row>
    <row r="23" spans="1:61" s="57" customFormat="1" ht="81" customHeight="1" x14ac:dyDescent="0.3">
      <c r="A23" s="345"/>
      <c r="B23" s="203"/>
      <c r="C23" s="160"/>
      <c r="D23" s="159"/>
      <c r="E23" s="159"/>
      <c r="F23" s="159"/>
      <c r="G23" s="160"/>
      <c r="H23" s="203"/>
      <c r="I23" s="160"/>
      <c r="J23" s="159"/>
      <c r="K23" s="160"/>
      <c r="L23" s="159"/>
      <c r="M23" s="172"/>
      <c r="N23" s="173"/>
      <c r="O23" s="174"/>
      <c r="P23" s="160"/>
      <c r="Q23" s="166"/>
      <c r="R23" s="49" t="s">
        <v>124</v>
      </c>
      <c r="S23" s="50" t="s">
        <v>78</v>
      </c>
      <c r="T23" s="51" t="s">
        <v>125</v>
      </c>
      <c r="U23" s="50" t="s">
        <v>79</v>
      </c>
      <c r="V23" s="50" t="s">
        <v>80</v>
      </c>
      <c r="W23" s="52">
        <f>VLOOKUP(V23,'[3]Datos Validacion'!$K$6:$L$8,2,0)</f>
        <v>0.25</v>
      </c>
      <c r="X23" s="51" t="s">
        <v>96</v>
      </c>
      <c r="Y23" s="52">
        <f>VLOOKUP(X23,'[3]Datos Validacion'!$M$6:$N$7,2,0)</f>
        <v>0.15</v>
      </c>
      <c r="Z23" s="50" t="s">
        <v>82</v>
      </c>
      <c r="AA23" s="69" t="s">
        <v>126</v>
      </c>
      <c r="AB23" s="54" t="s">
        <v>84</v>
      </c>
      <c r="AC23" s="59" t="s">
        <v>127</v>
      </c>
      <c r="AD23" s="121">
        <f t="shared" si="0"/>
        <v>0.4</v>
      </c>
      <c r="AE23" s="109" t="str">
        <f t="shared" si="3"/>
        <v>MUY BAJA</v>
      </c>
      <c r="AF23" s="108">
        <f>+AF22-(AF22*AD23)</f>
        <v>7.1999999999999995E-2</v>
      </c>
      <c r="AG23" s="162"/>
      <c r="AH23" s="162"/>
      <c r="AI23" s="166"/>
      <c r="AJ23" s="159"/>
      <c r="AK23" s="211"/>
      <c r="AL23" s="168"/>
      <c r="AM23" s="294"/>
      <c r="AN23" s="347"/>
      <c r="AO23" s="293"/>
      <c r="AP23" s="293"/>
      <c r="AQ23" s="295"/>
      <c r="AR23" s="293"/>
      <c r="AS23" s="293"/>
      <c r="AT23" s="295"/>
      <c r="AU23" s="293"/>
      <c r="AV23" s="293"/>
      <c r="AW23" s="295"/>
      <c r="AX23" s="293"/>
      <c r="AY23" s="293"/>
      <c r="AZ23" s="295"/>
      <c r="BA23" s="293"/>
      <c r="BB23" s="293"/>
      <c r="BC23" s="295"/>
      <c r="BD23" s="293"/>
      <c r="BE23" s="293"/>
      <c r="BF23" s="295"/>
      <c r="BG23" s="295"/>
      <c r="BH23" s="317"/>
      <c r="BI23" s="145"/>
    </row>
    <row r="24" spans="1:61" s="57" customFormat="1" ht="82.5" customHeight="1" x14ac:dyDescent="0.3">
      <c r="A24" s="345"/>
      <c r="B24" s="203"/>
      <c r="C24" s="160"/>
      <c r="D24" s="159"/>
      <c r="E24" s="159"/>
      <c r="F24" s="159"/>
      <c r="G24" s="160"/>
      <c r="H24" s="203"/>
      <c r="I24" s="160"/>
      <c r="J24" s="159"/>
      <c r="K24" s="160"/>
      <c r="L24" s="159"/>
      <c r="M24" s="172"/>
      <c r="N24" s="173"/>
      <c r="O24" s="174"/>
      <c r="P24" s="160"/>
      <c r="Q24" s="166"/>
      <c r="R24" s="58" t="s">
        <v>128</v>
      </c>
      <c r="S24" s="50" t="s">
        <v>78</v>
      </c>
      <c r="T24" s="59" t="s">
        <v>112</v>
      </c>
      <c r="U24" s="50" t="s">
        <v>79</v>
      </c>
      <c r="V24" s="50" t="s">
        <v>80</v>
      </c>
      <c r="W24" s="52">
        <f>VLOOKUP(V24,'[3]Datos Validacion'!$K$6:$L$8,2,0)</f>
        <v>0.25</v>
      </c>
      <c r="X24" s="51" t="s">
        <v>96</v>
      </c>
      <c r="Y24" s="52">
        <f>VLOOKUP(X24,'[3]Datos Validacion'!$M$6:$N$7,2,0)</f>
        <v>0.15</v>
      </c>
      <c r="Z24" s="50" t="s">
        <v>82</v>
      </c>
      <c r="AA24" s="69" t="s">
        <v>129</v>
      </c>
      <c r="AB24" s="54" t="s">
        <v>84</v>
      </c>
      <c r="AC24" s="59" t="s">
        <v>130</v>
      </c>
      <c r="AD24" s="121">
        <f t="shared" si="0"/>
        <v>0.4</v>
      </c>
      <c r="AE24" s="109" t="str">
        <f t="shared" si="3"/>
        <v>MUY BAJA</v>
      </c>
      <c r="AF24" s="108">
        <f t="shared" ref="AF24:AF26" si="6">+AF23-(AF23*AD24)</f>
        <v>4.3199999999999995E-2</v>
      </c>
      <c r="AG24" s="162"/>
      <c r="AH24" s="162"/>
      <c r="AI24" s="166"/>
      <c r="AJ24" s="159"/>
      <c r="AK24" s="211"/>
      <c r="AL24" s="168"/>
      <c r="AM24" s="294"/>
      <c r="AN24" s="347"/>
      <c r="AO24" s="293"/>
      <c r="AP24" s="293"/>
      <c r="AQ24" s="295"/>
      <c r="AR24" s="293"/>
      <c r="AS24" s="293"/>
      <c r="AT24" s="295"/>
      <c r="AU24" s="293"/>
      <c r="AV24" s="293"/>
      <c r="AW24" s="295"/>
      <c r="AX24" s="293"/>
      <c r="AY24" s="293"/>
      <c r="AZ24" s="295"/>
      <c r="BA24" s="293"/>
      <c r="BB24" s="293"/>
      <c r="BC24" s="295"/>
      <c r="BD24" s="293"/>
      <c r="BE24" s="293"/>
      <c r="BF24" s="295"/>
      <c r="BG24" s="295"/>
      <c r="BH24" s="317"/>
      <c r="BI24" s="145"/>
    </row>
    <row r="25" spans="1:61" s="57" customFormat="1" ht="90" customHeight="1" x14ac:dyDescent="0.3">
      <c r="A25" s="345"/>
      <c r="B25" s="203"/>
      <c r="C25" s="160"/>
      <c r="D25" s="159"/>
      <c r="E25" s="159"/>
      <c r="F25" s="159"/>
      <c r="G25" s="160"/>
      <c r="H25" s="203"/>
      <c r="I25" s="160"/>
      <c r="J25" s="159"/>
      <c r="K25" s="160"/>
      <c r="L25" s="159"/>
      <c r="M25" s="172"/>
      <c r="N25" s="173"/>
      <c r="O25" s="174"/>
      <c r="P25" s="160"/>
      <c r="Q25" s="166"/>
      <c r="R25" s="58" t="s">
        <v>131</v>
      </c>
      <c r="S25" s="50" t="s">
        <v>78</v>
      </c>
      <c r="T25" s="59" t="s">
        <v>132</v>
      </c>
      <c r="U25" s="50" t="s">
        <v>79</v>
      </c>
      <c r="V25" s="50" t="s">
        <v>80</v>
      </c>
      <c r="W25" s="52">
        <f>VLOOKUP(V25,'[3]Datos Validacion'!$K$6:$L$8,2,0)</f>
        <v>0.25</v>
      </c>
      <c r="X25" s="51" t="s">
        <v>96</v>
      </c>
      <c r="Y25" s="52">
        <f>VLOOKUP(X25,'[3]Datos Validacion'!$M$6:$N$7,2,0)</f>
        <v>0.15</v>
      </c>
      <c r="Z25" s="50" t="s">
        <v>82</v>
      </c>
      <c r="AA25" s="69" t="s">
        <v>133</v>
      </c>
      <c r="AB25" s="54" t="s">
        <v>84</v>
      </c>
      <c r="AC25" s="59" t="s">
        <v>134</v>
      </c>
      <c r="AD25" s="121">
        <f t="shared" si="0"/>
        <v>0.4</v>
      </c>
      <c r="AE25" s="109" t="str">
        <f t="shared" si="3"/>
        <v>MUY BAJA</v>
      </c>
      <c r="AF25" s="108">
        <f t="shared" si="6"/>
        <v>2.5919999999999995E-2</v>
      </c>
      <c r="AG25" s="162"/>
      <c r="AH25" s="162"/>
      <c r="AI25" s="166"/>
      <c r="AJ25" s="159"/>
      <c r="AK25" s="211"/>
      <c r="AL25" s="168"/>
      <c r="AM25" s="294"/>
      <c r="AN25" s="347"/>
      <c r="AO25" s="293"/>
      <c r="AP25" s="293"/>
      <c r="AQ25" s="295"/>
      <c r="AR25" s="293"/>
      <c r="AS25" s="293"/>
      <c r="AT25" s="295"/>
      <c r="AU25" s="293"/>
      <c r="AV25" s="293"/>
      <c r="AW25" s="295"/>
      <c r="AX25" s="293"/>
      <c r="AY25" s="293"/>
      <c r="AZ25" s="295"/>
      <c r="BA25" s="293"/>
      <c r="BB25" s="293"/>
      <c r="BC25" s="295"/>
      <c r="BD25" s="293"/>
      <c r="BE25" s="293"/>
      <c r="BF25" s="295"/>
      <c r="BG25" s="295"/>
      <c r="BH25" s="317"/>
      <c r="BI25" s="145"/>
    </row>
    <row r="26" spans="1:61" s="57" customFormat="1" ht="90.75" customHeight="1" x14ac:dyDescent="0.3">
      <c r="A26" s="345"/>
      <c r="B26" s="203"/>
      <c r="C26" s="160"/>
      <c r="D26" s="159"/>
      <c r="E26" s="159"/>
      <c r="F26" s="159"/>
      <c r="G26" s="160"/>
      <c r="H26" s="203"/>
      <c r="I26" s="160"/>
      <c r="J26" s="159"/>
      <c r="K26" s="160"/>
      <c r="L26" s="159"/>
      <c r="M26" s="172"/>
      <c r="N26" s="173"/>
      <c r="O26" s="174"/>
      <c r="P26" s="160"/>
      <c r="Q26" s="166"/>
      <c r="R26" s="58" t="s">
        <v>135</v>
      </c>
      <c r="S26" s="50" t="s">
        <v>78</v>
      </c>
      <c r="T26" s="59" t="s">
        <v>132</v>
      </c>
      <c r="U26" s="50" t="s">
        <v>79</v>
      </c>
      <c r="V26" s="50" t="s">
        <v>80</v>
      </c>
      <c r="W26" s="52">
        <f>VLOOKUP(V26,'[3]Datos Validacion'!$K$6:$L$8,2,0)</f>
        <v>0.25</v>
      </c>
      <c r="X26" s="51" t="s">
        <v>96</v>
      </c>
      <c r="Y26" s="52">
        <f>VLOOKUP(X26,'[3]Datos Validacion'!$M$6:$N$7,2,0)</f>
        <v>0.15</v>
      </c>
      <c r="Z26" s="50" t="s">
        <v>82</v>
      </c>
      <c r="AA26" s="69" t="s">
        <v>136</v>
      </c>
      <c r="AB26" s="54" t="s">
        <v>84</v>
      </c>
      <c r="AC26" s="59" t="s">
        <v>137</v>
      </c>
      <c r="AD26" s="121">
        <f t="shared" si="0"/>
        <v>0.4</v>
      </c>
      <c r="AE26" s="109" t="str">
        <f t="shared" si="3"/>
        <v>MUY BAJA</v>
      </c>
      <c r="AF26" s="108">
        <f t="shared" si="6"/>
        <v>1.5551999999999996E-2</v>
      </c>
      <c r="AG26" s="162"/>
      <c r="AH26" s="162"/>
      <c r="AI26" s="166"/>
      <c r="AJ26" s="159"/>
      <c r="AK26" s="211"/>
      <c r="AL26" s="168"/>
      <c r="AM26" s="294"/>
      <c r="AN26" s="347"/>
      <c r="AO26" s="293"/>
      <c r="AP26" s="293"/>
      <c r="AQ26" s="295"/>
      <c r="AR26" s="293"/>
      <c r="AS26" s="293"/>
      <c r="AT26" s="295"/>
      <c r="AU26" s="293"/>
      <c r="AV26" s="293"/>
      <c r="AW26" s="295"/>
      <c r="AX26" s="293"/>
      <c r="AY26" s="293"/>
      <c r="AZ26" s="295"/>
      <c r="BA26" s="293"/>
      <c r="BB26" s="293"/>
      <c r="BC26" s="295"/>
      <c r="BD26" s="293"/>
      <c r="BE26" s="293"/>
      <c r="BF26" s="295"/>
      <c r="BG26" s="295"/>
      <c r="BH26" s="317"/>
      <c r="BI26" s="145"/>
    </row>
    <row r="27" spans="1:61" s="57" customFormat="1" ht="86.25" customHeight="1" x14ac:dyDescent="0.3">
      <c r="A27" s="338" t="s">
        <v>3</v>
      </c>
      <c r="B27" s="348"/>
      <c r="C27" s="59" t="s">
        <v>64</v>
      </c>
      <c r="D27" s="59" t="s">
        <v>138</v>
      </c>
      <c r="E27" s="110" t="s">
        <v>123</v>
      </c>
      <c r="F27" s="110" t="s">
        <v>67</v>
      </c>
      <c r="G27" s="112" t="s">
        <v>139</v>
      </c>
      <c r="H27" s="50" t="s">
        <v>140</v>
      </c>
      <c r="I27" s="112" t="s">
        <v>141</v>
      </c>
      <c r="J27" s="110" t="s">
        <v>71</v>
      </c>
      <c r="K27" s="59" t="s">
        <v>142</v>
      </c>
      <c r="L27" s="110" t="s">
        <v>117</v>
      </c>
      <c r="M27" s="52">
        <f>VLOOKUP(L27,'[2]Datos Validacion'!$C$6:$D$10,2,0)</f>
        <v>0.2</v>
      </c>
      <c r="N27" s="150" t="s">
        <v>74</v>
      </c>
      <c r="O27" s="151">
        <f>VLOOKUP(N27,'[2]Datos Validacion'!$E$6:$F$15,2,0)</f>
        <v>0.4</v>
      </c>
      <c r="P27" s="349" t="s">
        <v>143</v>
      </c>
      <c r="Q27" s="149" t="s">
        <v>146</v>
      </c>
      <c r="R27" s="58" t="s">
        <v>144</v>
      </c>
      <c r="S27" s="50" t="s">
        <v>78</v>
      </c>
      <c r="T27" s="110" t="s">
        <v>123</v>
      </c>
      <c r="U27" s="50" t="s">
        <v>79</v>
      </c>
      <c r="V27" s="50" t="s">
        <v>80</v>
      </c>
      <c r="W27" s="52">
        <f>VLOOKUP(V27,'[2]Datos Validacion'!$K$6:$L$8,2,0)</f>
        <v>0.25</v>
      </c>
      <c r="X27" s="51" t="s">
        <v>96</v>
      </c>
      <c r="Y27" s="52">
        <f>VLOOKUP(X27,'[2]Datos Validacion'!$M$6:$N$7,2,0)</f>
        <v>0.15</v>
      </c>
      <c r="Z27" s="50" t="s">
        <v>82</v>
      </c>
      <c r="AA27" s="134" t="s">
        <v>121</v>
      </c>
      <c r="AB27" s="50" t="s">
        <v>84</v>
      </c>
      <c r="AC27" s="54" t="s">
        <v>145</v>
      </c>
      <c r="AD27" s="121">
        <f t="shared" si="0"/>
        <v>0.4</v>
      </c>
      <c r="AE27" s="109" t="str">
        <f t="shared" si="3"/>
        <v>MUY BAJA</v>
      </c>
      <c r="AF27" s="109">
        <f>IF(OR(V27="prevenir",V27="detectar"),(M27-(M27*AD27)), M27)</f>
        <v>0.12</v>
      </c>
      <c r="AG27" s="109" t="str">
        <f t="shared" ref="AG27:AG29" si="7">IF(AH27&lt;=20%,"LEVE",IF(AH27&lt;=40%,"MENOR",IF(AH27&lt;=60%,"MODERADO",IF(AH27&lt;=80%,"MAYOR","CATASTROFICO"))))</f>
        <v>MENOR</v>
      </c>
      <c r="AH27" s="109">
        <f>IF(V27="corregir",(O27-(O27*AD27)), O27)</f>
        <v>0.4</v>
      </c>
      <c r="AI27" s="149" t="s">
        <v>146</v>
      </c>
      <c r="AJ27" s="110" t="s">
        <v>86</v>
      </c>
      <c r="AK27" s="350"/>
      <c r="AL27" s="350"/>
      <c r="AM27" s="340"/>
      <c r="AN27" s="347"/>
      <c r="AO27" s="344"/>
      <c r="AP27" s="351"/>
      <c r="AQ27" s="290"/>
      <c r="AR27" s="351"/>
      <c r="AS27" s="344"/>
      <c r="AT27" s="290"/>
      <c r="AU27" s="351"/>
      <c r="AV27" s="344"/>
      <c r="AW27" s="290"/>
      <c r="AX27" s="351"/>
      <c r="AY27" s="344"/>
      <c r="AZ27" s="290"/>
      <c r="BA27" s="351"/>
      <c r="BB27" s="344"/>
      <c r="BC27" s="290"/>
      <c r="BD27" s="344"/>
      <c r="BE27" s="351"/>
      <c r="BF27" s="290"/>
      <c r="BG27" s="290"/>
      <c r="BH27" s="290" t="s">
        <v>2008</v>
      </c>
      <c r="BI27" s="145"/>
    </row>
    <row r="28" spans="1:61" ht="183.75" customHeight="1" x14ac:dyDescent="0.3">
      <c r="A28" s="338" t="s">
        <v>3</v>
      </c>
      <c r="B28" s="352"/>
      <c r="C28" s="59" t="s">
        <v>64</v>
      </c>
      <c r="D28" s="68" t="s">
        <v>147</v>
      </c>
      <c r="E28" s="55" t="s">
        <v>123</v>
      </c>
      <c r="F28" s="55" t="s">
        <v>67</v>
      </c>
      <c r="G28" s="66" t="s">
        <v>148</v>
      </c>
      <c r="H28" s="75" t="s">
        <v>149</v>
      </c>
      <c r="I28" s="66" t="s">
        <v>150</v>
      </c>
      <c r="J28" s="55" t="s">
        <v>71</v>
      </c>
      <c r="K28" s="68" t="s">
        <v>151</v>
      </c>
      <c r="L28" s="55" t="s">
        <v>152</v>
      </c>
      <c r="M28" s="77">
        <f>VLOOKUP(L28,'[2]Datos Validacion'!$C$6:$D$10,2,0)</f>
        <v>0.4</v>
      </c>
      <c r="N28" s="150" t="s">
        <v>74</v>
      </c>
      <c r="O28" s="156">
        <f>VLOOKUP(N28,'[2]Datos Validacion'!$E$6:$F$15,2,0)</f>
        <v>0.4</v>
      </c>
      <c r="P28" s="68" t="s">
        <v>153</v>
      </c>
      <c r="Q28" s="157" t="s">
        <v>76</v>
      </c>
      <c r="R28" s="142" t="s">
        <v>154</v>
      </c>
      <c r="S28" s="75" t="s">
        <v>78</v>
      </c>
      <c r="T28" s="55" t="s">
        <v>123</v>
      </c>
      <c r="U28" s="75" t="s">
        <v>79</v>
      </c>
      <c r="V28" s="75" t="s">
        <v>80</v>
      </c>
      <c r="W28" s="77">
        <f>VLOOKUP(V28,'[2]Datos Validacion'!$K$6:$L$8,2,0)</f>
        <v>0.25</v>
      </c>
      <c r="X28" s="76" t="s">
        <v>96</v>
      </c>
      <c r="Y28" s="77">
        <f>VLOOKUP(X28,'[2]Datos Validacion'!$M$6:$N$7,2,0)</f>
        <v>0.15</v>
      </c>
      <c r="Z28" s="75" t="s">
        <v>82</v>
      </c>
      <c r="AA28" s="135" t="s">
        <v>155</v>
      </c>
      <c r="AB28" s="75" t="s">
        <v>84</v>
      </c>
      <c r="AC28" s="76" t="s">
        <v>156</v>
      </c>
      <c r="AD28" s="353">
        <f t="shared" si="0"/>
        <v>0.4</v>
      </c>
      <c r="AE28" s="354" t="str">
        <f t="shared" si="3"/>
        <v>BAJA</v>
      </c>
      <c r="AF28" s="354">
        <f>IF(OR(V28="prevenir",V28="detectar"),(M28-(M28*AD28)), M28)</f>
        <v>0.24</v>
      </c>
      <c r="AG28" s="354" t="str">
        <f t="shared" si="7"/>
        <v>MENOR</v>
      </c>
      <c r="AH28" s="354">
        <f>IF(V28="corregir",(O28-(O28*AD28)), O28)</f>
        <v>0.4</v>
      </c>
      <c r="AI28" s="157" t="s">
        <v>76</v>
      </c>
      <c r="AJ28" s="55" t="s">
        <v>86</v>
      </c>
      <c r="AK28" s="355"/>
      <c r="AL28" s="355"/>
      <c r="AM28" s="340"/>
      <c r="AN28" s="347"/>
      <c r="AO28" s="344"/>
      <c r="AP28" s="351"/>
      <c r="AQ28" s="290"/>
      <c r="AR28" s="351"/>
      <c r="AS28" s="344"/>
      <c r="AT28" s="290"/>
      <c r="AU28" s="351"/>
      <c r="AV28" s="344"/>
      <c r="AW28" s="291"/>
      <c r="AX28" s="351"/>
      <c r="AY28" s="344"/>
      <c r="AZ28" s="290"/>
      <c r="BA28" s="351"/>
      <c r="BB28" s="344"/>
      <c r="BC28" s="290"/>
      <c r="BD28" s="344"/>
      <c r="BE28" s="351"/>
      <c r="BF28" s="290"/>
      <c r="BG28" s="290"/>
      <c r="BH28" s="290" t="s">
        <v>2005</v>
      </c>
    </row>
    <row r="29" spans="1:61" ht="82.5" customHeight="1" x14ac:dyDescent="0.3">
      <c r="A29" s="345" t="s">
        <v>3</v>
      </c>
      <c r="B29" s="210"/>
      <c r="C29" s="171" t="s">
        <v>64</v>
      </c>
      <c r="D29" s="169" t="s">
        <v>157</v>
      </c>
      <c r="E29" s="169" t="s">
        <v>158</v>
      </c>
      <c r="F29" s="55" t="s">
        <v>67</v>
      </c>
      <c r="G29" s="169" t="s">
        <v>159</v>
      </c>
      <c r="H29" s="210" t="s">
        <v>160</v>
      </c>
      <c r="I29" s="234" t="s">
        <v>161</v>
      </c>
      <c r="J29" s="169" t="s">
        <v>71</v>
      </c>
      <c r="K29" s="356" t="s">
        <v>162</v>
      </c>
      <c r="L29" s="159" t="s">
        <v>152</v>
      </c>
      <c r="M29" s="172">
        <f>VLOOKUP(L29,'[2]Datos Validacion'!$C$6:$D$10,2,0)</f>
        <v>0.4</v>
      </c>
      <c r="N29" s="173" t="s">
        <v>74</v>
      </c>
      <c r="O29" s="174">
        <f>VLOOKUP(N29,'[2]Datos Validacion'!$E$6:$F$15,2,0)</f>
        <v>0.4</v>
      </c>
      <c r="P29" s="160" t="s">
        <v>153</v>
      </c>
      <c r="Q29" s="166" t="s">
        <v>76</v>
      </c>
      <c r="R29" s="110" t="s">
        <v>163</v>
      </c>
      <c r="S29" s="50" t="s">
        <v>78</v>
      </c>
      <c r="T29" s="110" t="s">
        <v>164</v>
      </c>
      <c r="U29" s="50" t="s">
        <v>79</v>
      </c>
      <c r="V29" s="50" t="s">
        <v>80</v>
      </c>
      <c r="W29" s="52">
        <f>VLOOKUP(V29,'[2]Datos Validacion'!$K$6:$L$8,2,0)</f>
        <v>0.25</v>
      </c>
      <c r="X29" s="51" t="s">
        <v>96</v>
      </c>
      <c r="Y29" s="52">
        <f>VLOOKUP(X29,'[2]Datos Validacion'!$M$6:$N$7,2,0)</f>
        <v>0.15</v>
      </c>
      <c r="Z29" s="50" t="s">
        <v>82</v>
      </c>
      <c r="AA29" s="62" t="s">
        <v>165</v>
      </c>
      <c r="AB29" s="50" t="s">
        <v>84</v>
      </c>
      <c r="AC29" s="51" t="s">
        <v>166</v>
      </c>
      <c r="AD29" s="121">
        <f t="shared" si="0"/>
        <v>0.4</v>
      </c>
      <c r="AE29" s="109" t="str">
        <f t="shared" si="3"/>
        <v>BAJA</v>
      </c>
      <c r="AF29" s="109">
        <f>IF(OR(V29="prevenir",V29="detectar"),(M29-(M29*AD29)), M29)</f>
        <v>0.24</v>
      </c>
      <c r="AG29" s="162" t="str">
        <f t="shared" si="7"/>
        <v>MENOR</v>
      </c>
      <c r="AH29" s="162">
        <f>IF(V29="corregir",(O29-(O29*AD29)), O29)</f>
        <v>0.4</v>
      </c>
      <c r="AI29" s="166" t="s">
        <v>146</v>
      </c>
      <c r="AJ29" s="159" t="s">
        <v>86</v>
      </c>
      <c r="AK29" s="168"/>
      <c r="AL29" s="168"/>
      <c r="AM29" s="294"/>
      <c r="AN29" s="299"/>
      <c r="AO29" s="292"/>
      <c r="AP29" s="292"/>
      <c r="AQ29" s="299"/>
      <c r="AR29" s="292"/>
      <c r="AS29" s="292"/>
      <c r="AT29" s="299"/>
      <c r="AU29" s="292"/>
      <c r="AV29" s="292"/>
      <c r="AW29" s="299"/>
      <c r="AX29" s="292"/>
      <c r="AY29" s="292"/>
      <c r="AZ29" s="299"/>
      <c r="BA29" s="292"/>
      <c r="BB29" s="292"/>
      <c r="BC29" s="299"/>
      <c r="BD29" s="292"/>
      <c r="BE29" s="292"/>
      <c r="BF29" s="299"/>
      <c r="BG29" s="299"/>
      <c r="BH29" s="317" t="s">
        <v>2008</v>
      </c>
    </row>
    <row r="30" spans="1:61" ht="88.5" customHeight="1" x14ac:dyDescent="0.3">
      <c r="A30" s="345"/>
      <c r="B30" s="210"/>
      <c r="C30" s="171"/>
      <c r="D30" s="169"/>
      <c r="E30" s="169"/>
      <c r="F30" s="55" t="s">
        <v>67</v>
      </c>
      <c r="G30" s="169"/>
      <c r="H30" s="210"/>
      <c r="I30" s="234"/>
      <c r="J30" s="169"/>
      <c r="K30" s="356"/>
      <c r="L30" s="159"/>
      <c r="M30" s="172"/>
      <c r="N30" s="173"/>
      <c r="O30" s="174"/>
      <c r="P30" s="160"/>
      <c r="Q30" s="166"/>
      <c r="R30" s="110" t="s">
        <v>167</v>
      </c>
      <c r="S30" s="50" t="s">
        <v>78</v>
      </c>
      <c r="T30" s="110" t="s">
        <v>168</v>
      </c>
      <c r="U30" s="50" t="s">
        <v>79</v>
      </c>
      <c r="V30" s="50" t="s">
        <v>80</v>
      </c>
      <c r="W30" s="52">
        <f>VLOOKUP(V30,'[2]Datos Validacion'!$K$6:$L$8,2,0)</f>
        <v>0.25</v>
      </c>
      <c r="X30" s="51" t="s">
        <v>96</v>
      </c>
      <c r="Y30" s="52">
        <f>VLOOKUP(X30,'[2]Datos Validacion'!$M$6:$N$7,2,0)</f>
        <v>0.15</v>
      </c>
      <c r="Z30" s="50" t="s">
        <v>82</v>
      </c>
      <c r="AA30" s="62" t="s">
        <v>165</v>
      </c>
      <c r="AB30" s="50" t="s">
        <v>84</v>
      </c>
      <c r="AC30" s="51" t="s">
        <v>169</v>
      </c>
      <c r="AD30" s="121">
        <f t="shared" si="0"/>
        <v>0.4</v>
      </c>
      <c r="AE30" s="109" t="str">
        <f t="shared" si="3"/>
        <v>MUY BAJA</v>
      </c>
      <c r="AF30" s="108">
        <f>+AF29-(AF29*AD30)</f>
        <v>0.14399999999999999</v>
      </c>
      <c r="AG30" s="162"/>
      <c r="AH30" s="162"/>
      <c r="AI30" s="166"/>
      <c r="AJ30" s="159"/>
      <c r="AK30" s="168"/>
      <c r="AL30" s="168"/>
      <c r="AM30" s="294"/>
      <c r="AN30" s="299"/>
      <c r="AO30" s="292"/>
      <c r="AP30" s="292"/>
      <c r="AQ30" s="299"/>
      <c r="AR30" s="292"/>
      <c r="AS30" s="292"/>
      <c r="AT30" s="299"/>
      <c r="AU30" s="292"/>
      <c r="AV30" s="292"/>
      <c r="AW30" s="299"/>
      <c r="AX30" s="292"/>
      <c r="AY30" s="292"/>
      <c r="AZ30" s="299"/>
      <c r="BA30" s="292"/>
      <c r="BB30" s="292"/>
      <c r="BC30" s="299"/>
      <c r="BD30" s="292"/>
      <c r="BE30" s="292"/>
      <c r="BF30" s="299"/>
      <c r="BG30" s="299"/>
      <c r="BH30" s="317"/>
    </row>
    <row r="31" spans="1:61" s="48" customFormat="1" ht="59.25" customHeight="1" x14ac:dyDescent="0.35">
      <c r="A31" s="240" t="s">
        <v>3</v>
      </c>
      <c r="B31" s="203"/>
      <c r="C31" s="212" t="s">
        <v>170</v>
      </c>
      <c r="D31" s="212" t="s">
        <v>171</v>
      </c>
      <c r="E31" s="212" t="s">
        <v>172</v>
      </c>
      <c r="F31" s="212" t="s">
        <v>104</v>
      </c>
      <c r="G31" s="213" t="s">
        <v>173</v>
      </c>
      <c r="H31" s="203" t="s">
        <v>174</v>
      </c>
      <c r="I31" s="159" t="s">
        <v>175</v>
      </c>
      <c r="J31" s="159" t="s">
        <v>71</v>
      </c>
      <c r="K31" s="159" t="s">
        <v>176</v>
      </c>
      <c r="L31" s="159" t="s">
        <v>152</v>
      </c>
      <c r="M31" s="172">
        <f>VLOOKUP(L31,'[4]Datos Validacion'!$C$6:$D$10,2,0)</f>
        <v>0.4</v>
      </c>
      <c r="N31" s="173" t="s">
        <v>74</v>
      </c>
      <c r="O31" s="174">
        <f>VLOOKUP(N31,'[4]Datos Validacion'!$E$6:$F$15,2,0)</f>
        <v>0.4</v>
      </c>
      <c r="P31" s="160" t="s">
        <v>177</v>
      </c>
      <c r="Q31" s="166" t="s">
        <v>76</v>
      </c>
      <c r="R31" s="49" t="s">
        <v>178</v>
      </c>
      <c r="S31" s="50" t="s">
        <v>78</v>
      </c>
      <c r="T31" s="51" t="s">
        <v>179</v>
      </c>
      <c r="U31" s="50" t="s">
        <v>79</v>
      </c>
      <c r="V31" s="50" t="s">
        <v>80</v>
      </c>
      <c r="W31" s="52">
        <f>VLOOKUP(V31,'[4]Datos Validacion'!$K$6:$L$8,2,0)</f>
        <v>0.25</v>
      </c>
      <c r="X31" s="51" t="s">
        <v>81</v>
      </c>
      <c r="Y31" s="52">
        <f>VLOOKUP(X31,'[4]Datos Validacion'!$M$6:$N$7,2,0)</f>
        <v>0.25</v>
      </c>
      <c r="Z31" s="50" t="s">
        <v>82</v>
      </c>
      <c r="AA31" s="62" t="s">
        <v>180</v>
      </c>
      <c r="AB31" s="50" t="s">
        <v>84</v>
      </c>
      <c r="AC31" s="51" t="s">
        <v>181</v>
      </c>
      <c r="AD31" s="121">
        <f t="shared" si="0"/>
        <v>0.5</v>
      </c>
      <c r="AE31" s="109" t="str">
        <f t="shared" si="3"/>
        <v>MUY BAJA</v>
      </c>
      <c r="AF31" s="109">
        <f>IF(OR(V31="prevenir",V31="detectar"),(M31-(M31*AD31)), M31)</f>
        <v>0.2</v>
      </c>
      <c r="AG31" s="162" t="str">
        <f>IF(AH31&lt;=20%,"LEVE",IF(AH31&lt;=40%,"MENOR",IF(AH31&lt;=60%,"MODERADO",IF(AH31&lt;=80%,"MAYOR","CATASTROFICO"))))</f>
        <v>MENOR</v>
      </c>
      <c r="AH31" s="162">
        <f>IF(V31="corregir",(O31-(O31*AD31)), O31)</f>
        <v>0.4</v>
      </c>
      <c r="AI31" s="166" t="s">
        <v>146</v>
      </c>
      <c r="AJ31" s="159" t="s">
        <v>86</v>
      </c>
      <c r="AK31" s="168"/>
      <c r="AL31" s="168"/>
      <c r="AM31" s="294">
        <v>45119</v>
      </c>
      <c r="AN31" s="295" t="s">
        <v>1355</v>
      </c>
      <c r="AO31" s="292"/>
      <c r="AP31" s="292" t="s">
        <v>3</v>
      </c>
      <c r="AQ31" s="296" t="s">
        <v>1820</v>
      </c>
      <c r="AR31" s="292" t="s">
        <v>3</v>
      </c>
      <c r="AS31" s="292"/>
      <c r="AT31" s="296" t="s">
        <v>1821</v>
      </c>
      <c r="AU31" s="292" t="s">
        <v>3</v>
      </c>
      <c r="AV31" s="292"/>
      <c r="AW31" s="296" t="s">
        <v>1822</v>
      </c>
      <c r="AX31" s="292" t="s">
        <v>3</v>
      </c>
      <c r="AY31" s="292"/>
      <c r="AZ31" s="296" t="s">
        <v>1823</v>
      </c>
      <c r="BA31" s="292"/>
      <c r="BB31" s="292"/>
      <c r="BC31" s="297" t="s">
        <v>1824</v>
      </c>
      <c r="BD31" s="292"/>
      <c r="BE31" s="292" t="s">
        <v>3</v>
      </c>
      <c r="BF31" s="296" t="s">
        <v>1825</v>
      </c>
      <c r="BG31" s="299" t="s">
        <v>1766</v>
      </c>
      <c r="BH31" s="317" t="s">
        <v>2009</v>
      </c>
      <c r="BI31" s="144"/>
    </row>
    <row r="32" spans="1:61" s="48" customFormat="1" ht="62.25" customHeight="1" x14ac:dyDescent="0.35">
      <c r="A32" s="240"/>
      <c r="B32" s="203"/>
      <c r="C32" s="212"/>
      <c r="D32" s="212"/>
      <c r="E32" s="212"/>
      <c r="F32" s="212"/>
      <c r="G32" s="213"/>
      <c r="H32" s="203"/>
      <c r="I32" s="159"/>
      <c r="J32" s="159"/>
      <c r="K32" s="159"/>
      <c r="L32" s="159"/>
      <c r="M32" s="172"/>
      <c r="N32" s="173"/>
      <c r="O32" s="174"/>
      <c r="P32" s="160"/>
      <c r="Q32" s="166"/>
      <c r="R32" s="49" t="s">
        <v>182</v>
      </c>
      <c r="S32" s="50" t="s">
        <v>78</v>
      </c>
      <c r="T32" s="51" t="s">
        <v>183</v>
      </c>
      <c r="U32" s="50" t="s">
        <v>79</v>
      </c>
      <c r="V32" s="50" t="s">
        <v>184</v>
      </c>
      <c r="W32" s="52">
        <f>VLOOKUP(V32,'[4]Datos Validacion'!$K$6:$L$8,2,0)</f>
        <v>0.15</v>
      </c>
      <c r="X32" s="51" t="s">
        <v>81</v>
      </c>
      <c r="Y32" s="52">
        <f>VLOOKUP(X32,'[4]Datos Validacion'!$M$6:$N$7,2,0)</f>
        <v>0.25</v>
      </c>
      <c r="Z32" s="50" t="s">
        <v>82</v>
      </c>
      <c r="AA32" s="62" t="s">
        <v>185</v>
      </c>
      <c r="AB32" s="50" t="s">
        <v>84</v>
      </c>
      <c r="AC32" s="51" t="s">
        <v>186</v>
      </c>
      <c r="AD32" s="121">
        <f t="shared" si="0"/>
        <v>0.4</v>
      </c>
      <c r="AE32" s="109" t="str">
        <f t="shared" si="3"/>
        <v>MUY BAJA</v>
      </c>
      <c r="AF32" s="108">
        <f>+AF31-(AF31*AD32)</f>
        <v>0.12</v>
      </c>
      <c r="AG32" s="162"/>
      <c r="AH32" s="162"/>
      <c r="AI32" s="166"/>
      <c r="AJ32" s="159"/>
      <c r="AK32" s="168"/>
      <c r="AL32" s="168"/>
      <c r="AM32" s="294"/>
      <c r="AN32" s="295"/>
      <c r="AO32" s="292"/>
      <c r="AP32" s="292"/>
      <c r="AQ32" s="296"/>
      <c r="AR32" s="292"/>
      <c r="AS32" s="292"/>
      <c r="AT32" s="296"/>
      <c r="AU32" s="292"/>
      <c r="AV32" s="292"/>
      <c r="AW32" s="296"/>
      <c r="AX32" s="292"/>
      <c r="AY32" s="292"/>
      <c r="AZ32" s="296"/>
      <c r="BA32" s="292"/>
      <c r="BB32" s="292"/>
      <c r="BC32" s="297"/>
      <c r="BD32" s="292"/>
      <c r="BE32" s="292"/>
      <c r="BF32" s="296"/>
      <c r="BG32" s="299"/>
      <c r="BH32" s="317"/>
      <c r="BI32" s="144"/>
    </row>
    <row r="33" spans="1:61" ht="79.5" customHeight="1" x14ac:dyDescent="0.3">
      <c r="A33" s="240"/>
      <c r="B33" s="203"/>
      <c r="C33" s="212"/>
      <c r="D33" s="212"/>
      <c r="E33" s="212"/>
      <c r="F33" s="212"/>
      <c r="G33" s="61" t="s">
        <v>187</v>
      </c>
      <c r="H33" s="203"/>
      <c r="I33" s="159"/>
      <c r="J33" s="159"/>
      <c r="K33" s="159"/>
      <c r="L33" s="159"/>
      <c r="M33" s="172"/>
      <c r="N33" s="173"/>
      <c r="O33" s="174"/>
      <c r="P33" s="160"/>
      <c r="Q33" s="166"/>
      <c r="R33" s="49" t="s">
        <v>188</v>
      </c>
      <c r="S33" s="50" t="s">
        <v>78</v>
      </c>
      <c r="T33" s="51" t="s">
        <v>189</v>
      </c>
      <c r="U33" s="50" t="s">
        <v>79</v>
      </c>
      <c r="V33" s="50" t="s">
        <v>80</v>
      </c>
      <c r="W33" s="52">
        <f>VLOOKUP(V33,'[4]Datos Validacion'!$K$6:$L$8,2,0)</f>
        <v>0.25</v>
      </c>
      <c r="X33" s="51" t="s">
        <v>96</v>
      </c>
      <c r="Y33" s="52">
        <f>VLOOKUP(X33,'[4]Datos Validacion'!$M$6:$N$7,2,0)</f>
        <v>0.15</v>
      </c>
      <c r="Z33" s="50" t="s">
        <v>82</v>
      </c>
      <c r="AA33" s="62" t="s">
        <v>190</v>
      </c>
      <c r="AB33" s="50" t="s">
        <v>84</v>
      </c>
      <c r="AC33" s="51" t="s">
        <v>191</v>
      </c>
      <c r="AD33" s="121">
        <f t="shared" si="0"/>
        <v>0.4</v>
      </c>
      <c r="AE33" s="109" t="str">
        <f t="shared" si="3"/>
        <v>MUY BAJA</v>
      </c>
      <c r="AF33" s="108">
        <f t="shared" ref="AF33:AF35" si="8">+AF32-(AF32*AD33)</f>
        <v>7.1999999999999995E-2</v>
      </c>
      <c r="AG33" s="162"/>
      <c r="AH33" s="162"/>
      <c r="AI33" s="166"/>
      <c r="AJ33" s="159"/>
      <c r="AK33" s="168"/>
      <c r="AL33" s="168"/>
      <c r="AM33" s="294"/>
      <c r="AN33" s="295"/>
      <c r="AO33" s="292"/>
      <c r="AP33" s="292"/>
      <c r="AQ33" s="296"/>
      <c r="AR33" s="292"/>
      <c r="AS33" s="292"/>
      <c r="AT33" s="296"/>
      <c r="AU33" s="292"/>
      <c r="AV33" s="292"/>
      <c r="AW33" s="296"/>
      <c r="AX33" s="292"/>
      <c r="AY33" s="292"/>
      <c r="AZ33" s="296"/>
      <c r="BA33" s="292"/>
      <c r="BB33" s="292"/>
      <c r="BC33" s="297"/>
      <c r="BD33" s="292"/>
      <c r="BE33" s="292"/>
      <c r="BF33" s="296"/>
      <c r="BG33" s="299"/>
      <c r="BH33" s="317"/>
    </row>
    <row r="34" spans="1:61" ht="53.25" customHeight="1" x14ac:dyDescent="0.3">
      <c r="A34" s="240"/>
      <c r="B34" s="203"/>
      <c r="C34" s="212"/>
      <c r="D34" s="212"/>
      <c r="E34" s="212"/>
      <c r="F34" s="212"/>
      <c r="G34" s="61" t="s">
        <v>192</v>
      </c>
      <c r="H34" s="203"/>
      <c r="I34" s="159"/>
      <c r="J34" s="159"/>
      <c r="K34" s="159"/>
      <c r="L34" s="159"/>
      <c r="M34" s="172"/>
      <c r="N34" s="173"/>
      <c r="O34" s="174"/>
      <c r="P34" s="160"/>
      <c r="Q34" s="166"/>
      <c r="R34" s="49" t="s">
        <v>193</v>
      </c>
      <c r="S34" s="50" t="s">
        <v>78</v>
      </c>
      <c r="T34" s="51" t="s">
        <v>189</v>
      </c>
      <c r="U34" s="50" t="s">
        <v>79</v>
      </c>
      <c r="V34" s="50" t="s">
        <v>184</v>
      </c>
      <c r="W34" s="52">
        <f>VLOOKUP(V34,'[4]Datos Validacion'!$K$6:$L$8,2,0)</f>
        <v>0.15</v>
      </c>
      <c r="X34" s="51" t="s">
        <v>96</v>
      </c>
      <c r="Y34" s="52">
        <f>VLOOKUP(X34,'[4]Datos Validacion'!$M$6:$N$7,2,0)</f>
        <v>0.15</v>
      </c>
      <c r="Z34" s="50" t="s">
        <v>82</v>
      </c>
      <c r="AA34" s="62" t="s">
        <v>194</v>
      </c>
      <c r="AB34" s="50" t="s">
        <v>84</v>
      </c>
      <c r="AC34" s="51" t="s">
        <v>195</v>
      </c>
      <c r="AD34" s="121">
        <f t="shared" si="0"/>
        <v>0.3</v>
      </c>
      <c r="AE34" s="109" t="str">
        <f t="shared" si="3"/>
        <v>MUY BAJA</v>
      </c>
      <c r="AF34" s="108">
        <f t="shared" si="8"/>
        <v>5.04E-2</v>
      </c>
      <c r="AG34" s="162"/>
      <c r="AH34" s="162"/>
      <c r="AI34" s="166"/>
      <c r="AJ34" s="159"/>
      <c r="AK34" s="168"/>
      <c r="AL34" s="168"/>
      <c r="AM34" s="294"/>
      <c r="AN34" s="295"/>
      <c r="AO34" s="292"/>
      <c r="AP34" s="292"/>
      <c r="AQ34" s="296"/>
      <c r="AR34" s="292"/>
      <c r="AS34" s="292"/>
      <c r="AT34" s="296"/>
      <c r="AU34" s="292"/>
      <c r="AV34" s="292"/>
      <c r="AW34" s="296"/>
      <c r="AX34" s="292"/>
      <c r="AY34" s="292"/>
      <c r="AZ34" s="296"/>
      <c r="BA34" s="292"/>
      <c r="BB34" s="292"/>
      <c r="BC34" s="297"/>
      <c r="BD34" s="292"/>
      <c r="BE34" s="292"/>
      <c r="BF34" s="296"/>
      <c r="BG34" s="299"/>
      <c r="BH34" s="317"/>
    </row>
    <row r="35" spans="1:61" ht="84" customHeight="1" x14ac:dyDescent="0.3">
      <c r="A35" s="240"/>
      <c r="B35" s="203"/>
      <c r="C35" s="212"/>
      <c r="D35" s="212"/>
      <c r="E35" s="212"/>
      <c r="F35" s="212"/>
      <c r="G35" s="61" t="s">
        <v>196</v>
      </c>
      <c r="H35" s="203"/>
      <c r="I35" s="159"/>
      <c r="J35" s="159"/>
      <c r="K35" s="159"/>
      <c r="L35" s="159"/>
      <c r="M35" s="172"/>
      <c r="N35" s="173"/>
      <c r="O35" s="174"/>
      <c r="P35" s="160"/>
      <c r="Q35" s="166"/>
      <c r="R35" s="49" t="s">
        <v>197</v>
      </c>
      <c r="S35" s="50" t="s">
        <v>78</v>
      </c>
      <c r="T35" s="51" t="s">
        <v>198</v>
      </c>
      <c r="U35" s="50" t="s">
        <v>79</v>
      </c>
      <c r="V35" s="50" t="s">
        <v>80</v>
      </c>
      <c r="W35" s="52">
        <f>VLOOKUP(V35,'[4]Datos Validacion'!$K$6:$L$8,2,0)</f>
        <v>0.25</v>
      </c>
      <c r="X35" s="51" t="s">
        <v>81</v>
      </c>
      <c r="Y35" s="52">
        <f>VLOOKUP(X35,'[4]Datos Validacion'!$M$6:$N$7,2,0)</f>
        <v>0.25</v>
      </c>
      <c r="Z35" s="50" t="s">
        <v>82</v>
      </c>
      <c r="AA35" s="134" t="s">
        <v>199</v>
      </c>
      <c r="AB35" s="50" t="s">
        <v>84</v>
      </c>
      <c r="AC35" s="50" t="s">
        <v>200</v>
      </c>
      <c r="AD35" s="121">
        <f t="shared" si="0"/>
        <v>0.5</v>
      </c>
      <c r="AE35" s="109" t="str">
        <f t="shared" si="3"/>
        <v>MUY BAJA</v>
      </c>
      <c r="AF35" s="108">
        <f t="shared" si="8"/>
        <v>2.52E-2</v>
      </c>
      <c r="AG35" s="162"/>
      <c r="AH35" s="162"/>
      <c r="AI35" s="166"/>
      <c r="AJ35" s="159"/>
      <c r="AK35" s="168"/>
      <c r="AL35" s="168"/>
      <c r="AM35" s="294"/>
      <c r="AN35" s="295"/>
      <c r="AO35" s="292"/>
      <c r="AP35" s="292"/>
      <c r="AQ35" s="296"/>
      <c r="AR35" s="292"/>
      <c r="AS35" s="292"/>
      <c r="AT35" s="296"/>
      <c r="AU35" s="292"/>
      <c r="AV35" s="292"/>
      <c r="AW35" s="296"/>
      <c r="AX35" s="292"/>
      <c r="AY35" s="292"/>
      <c r="AZ35" s="296"/>
      <c r="BA35" s="292"/>
      <c r="BB35" s="292"/>
      <c r="BC35" s="297"/>
      <c r="BD35" s="292"/>
      <c r="BE35" s="292"/>
      <c r="BF35" s="296"/>
      <c r="BG35" s="299"/>
      <c r="BH35" s="317"/>
    </row>
    <row r="36" spans="1:61" ht="53.25" customHeight="1" x14ac:dyDescent="0.3">
      <c r="A36" s="240" t="s">
        <v>3</v>
      </c>
      <c r="B36" s="203"/>
      <c r="C36" s="212" t="s">
        <v>170</v>
      </c>
      <c r="D36" s="212" t="s">
        <v>201</v>
      </c>
      <c r="E36" s="212" t="s">
        <v>202</v>
      </c>
      <c r="F36" s="159" t="s">
        <v>104</v>
      </c>
      <c r="G36" s="212" t="s">
        <v>203</v>
      </c>
      <c r="H36" s="203" t="s">
        <v>204</v>
      </c>
      <c r="I36" s="169" t="s">
        <v>205</v>
      </c>
      <c r="J36" s="159" t="s">
        <v>71</v>
      </c>
      <c r="K36" s="159" t="s">
        <v>206</v>
      </c>
      <c r="L36" s="159" t="s">
        <v>152</v>
      </c>
      <c r="M36" s="172">
        <f>VLOOKUP(L36,'[4]Datos Validacion'!$C$6:$D$10,2,0)</f>
        <v>0.4</v>
      </c>
      <c r="N36" s="173" t="s">
        <v>74</v>
      </c>
      <c r="O36" s="174">
        <f>VLOOKUP(N36,'[4]Datos Validacion'!$E$6:$F$15,2,0)</f>
        <v>0.4</v>
      </c>
      <c r="P36" s="160" t="s">
        <v>207</v>
      </c>
      <c r="Q36" s="166" t="s">
        <v>76</v>
      </c>
      <c r="R36" s="49" t="s">
        <v>178</v>
      </c>
      <c r="S36" s="50" t="s">
        <v>78</v>
      </c>
      <c r="T36" s="51" t="s">
        <v>179</v>
      </c>
      <c r="U36" s="50" t="s">
        <v>79</v>
      </c>
      <c r="V36" s="50" t="s">
        <v>80</v>
      </c>
      <c r="W36" s="52">
        <f>VLOOKUP(V36,'[4]Datos Validacion'!$K$6:$L$8,2,0)</f>
        <v>0.25</v>
      </c>
      <c r="X36" s="51" t="s">
        <v>81</v>
      </c>
      <c r="Y36" s="52">
        <f>VLOOKUP(X36,'[4]Datos Validacion'!$M$6:$N$7,2,0)</f>
        <v>0.25</v>
      </c>
      <c r="Z36" s="50" t="s">
        <v>82</v>
      </c>
      <c r="AA36" s="62" t="s">
        <v>180</v>
      </c>
      <c r="AB36" s="50" t="s">
        <v>84</v>
      </c>
      <c r="AC36" s="51" t="s">
        <v>208</v>
      </c>
      <c r="AD36" s="121">
        <f t="shared" si="0"/>
        <v>0.5</v>
      </c>
      <c r="AE36" s="109" t="str">
        <f t="shared" si="3"/>
        <v>MUY BAJA</v>
      </c>
      <c r="AF36" s="109">
        <f>IF(OR(V36="prevenir",V36="detectar"),(M36-(M36*AD36)), M36)</f>
        <v>0.2</v>
      </c>
      <c r="AG36" s="162" t="str">
        <f>IF(AH36&lt;=20%,"LEVE",IF(AH36&lt;=40%,"MENOR",IF(AH36&lt;=60%,"MODERADO",IF(AH36&lt;=80%,"MAYOR","CATASTROFICO"))))</f>
        <v>MENOR</v>
      </c>
      <c r="AH36" s="162">
        <f>IF(V36="corregir",(O36-(O36*AD36)), O36)</f>
        <v>0.4</v>
      </c>
      <c r="AI36" s="166" t="s">
        <v>146</v>
      </c>
      <c r="AJ36" s="159" t="s">
        <v>86</v>
      </c>
      <c r="AK36" s="168"/>
      <c r="AL36" s="168"/>
      <c r="AM36" s="294">
        <v>45119</v>
      </c>
      <c r="AN36" s="299" t="s">
        <v>1355</v>
      </c>
      <c r="AO36" s="292"/>
      <c r="AP36" s="292" t="s">
        <v>3</v>
      </c>
      <c r="AQ36" s="296" t="s">
        <v>1826</v>
      </c>
      <c r="AR36" s="292" t="s">
        <v>3</v>
      </c>
      <c r="AS36" s="292"/>
      <c r="AT36" s="296" t="s">
        <v>1821</v>
      </c>
      <c r="AU36" s="292" t="s">
        <v>3</v>
      </c>
      <c r="AV36" s="292"/>
      <c r="AW36" s="296" t="s">
        <v>1827</v>
      </c>
      <c r="AX36" s="292" t="s">
        <v>3</v>
      </c>
      <c r="AY36" s="292"/>
      <c r="AZ36" s="296" t="s">
        <v>1823</v>
      </c>
      <c r="BA36" s="292"/>
      <c r="BB36" s="292"/>
      <c r="BC36" s="297" t="s">
        <v>1828</v>
      </c>
      <c r="BD36" s="292"/>
      <c r="BE36" s="292" t="s">
        <v>3</v>
      </c>
      <c r="BF36" s="296" t="s">
        <v>1829</v>
      </c>
      <c r="BG36" s="299" t="s">
        <v>1766</v>
      </c>
      <c r="BH36" s="317" t="s">
        <v>2010</v>
      </c>
    </row>
    <row r="37" spans="1:61" ht="53.25" customHeight="1" x14ac:dyDescent="0.3">
      <c r="A37" s="240"/>
      <c r="B37" s="203"/>
      <c r="C37" s="212"/>
      <c r="D37" s="212"/>
      <c r="E37" s="212"/>
      <c r="F37" s="159"/>
      <c r="G37" s="212"/>
      <c r="H37" s="203"/>
      <c r="I37" s="169"/>
      <c r="J37" s="159"/>
      <c r="K37" s="159"/>
      <c r="L37" s="159"/>
      <c r="M37" s="172"/>
      <c r="N37" s="173"/>
      <c r="O37" s="174"/>
      <c r="P37" s="160"/>
      <c r="Q37" s="166"/>
      <c r="R37" s="49" t="s">
        <v>209</v>
      </c>
      <c r="S37" s="50" t="s">
        <v>78</v>
      </c>
      <c r="T37" s="51" t="s">
        <v>179</v>
      </c>
      <c r="U37" s="50" t="s">
        <v>79</v>
      </c>
      <c r="V37" s="50" t="s">
        <v>80</v>
      </c>
      <c r="W37" s="52">
        <v>0.25</v>
      </c>
      <c r="X37" s="51" t="s">
        <v>96</v>
      </c>
      <c r="Y37" s="52">
        <v>0.15</v>
      </c>
      <c r="Z37" s="50" t="s">
        <v>82</v>
      </c>
      <c r="AA37" s="62" t="s">
        <v>210</v>
      </c>
      <c r="AB37" s="50" t="s">
        <v>84</v>
      </c>
      <c r="AC37" s="51" t="s">
        <v>211</v>
      </c>
      <c r="AD37" s="121">
        <v>0.5</v>
      </c>
      <c r="AE37" s="109" t="str">
        <f t="shared" si="3"/>
        <v>MUY BAJA</v>
      </c>
      <c r="AF37" s="109">
        <f>+AF36-(AF36*AD37)</f>
        <v>0.1</v>
      </c>
      <c r="AG37" s="162"/>
      <c r="AH37" s="162"/>
      <c r="AI37" s="166"/>
      <c r="AJ37" s="159"/>
      <c r="AK37" s="168"/>
      <c r="AL37" s="168"/>
      <c r="AM37" s="294"/>
      <c r="AN37" s="299"/>
      <c r="AO37" s="292"/>
      <c r="AP37" s="292"/>
      <c r="AQ37" s="296"/>
      <c r="AR37" s="292"/>
      <c r="AS37" s="292"/>
      <c r="AT37" s="296"/>
      <c r="AU37" s="292"/>
      <c r="AV37" s="292"/>
      <c r="AW37" s="296"/>
      <c r="AX37" s="292"/>
      <c r="AY37" s="292"/>
      <c r="AZ37" s="296"/>
      <c r="BA37" s="292"/>
      <c r="BB37" s="292"/>
      <c r="BC37" s="297"/>
      <c r="BD37" s="292"/>
      <c r="BE37" s="292"/>
      <c r="BF37" s="296"/>
      <c r="BG37" s="299"/>
      <c r="BH37" s="317"/>
    </row>
    <row r="38" spans="1:61" ht="39" customHeight="1" x14ac:dyDescent="0.3">
      <c r="A38" s="240"/>
      <c r="B38" s="203"/>
      <c r="C38" s="212"/>
      <c r="D38" s="212"/>
      <c r="E38" s="212"/>
      <c r="F38" s="159"/>
      <c r="G38" s="61" t="s">
        <v>212</v>
      </c>
      <c r="H38" s="203"/>
      <c r="I38" s="169"/>
      <c r="J38" s="159"/>
      <c r="K38" s="159"/>
      <c r="L38" s="159"/>
      <c r="M38" s="172"/>
      <c r="N38" s="173"/>
      <c r="O38" s="174"/>
      <c r="P38" s="160"/>
      <c r="Q38" s="166"/>
      <c r="R38" s="214" t="s">
        <v>213</v>
      </c>
      <c r="S38" s="203" t="s">
        <v>78</v>
      </c>
      <c r="T38" s="212" t="s">
        <v>214</v>
      </c>
      <c r="U38" s="203" t="s">
        <v>79</v>
      </c>
      <c r="V38" s="203" t="s">
        <v>184</v>
      </c>
      <c r="W38" s="172">
        <f>VLOOKUP(V38,'[4]Datos Validacion'!$K$6:$L$8,2,0)</f>
        <v>0.15</v>
      </c>
      <c r="X38" s="212" t="s">
        <v>96</v>
      </c>
      <c r="Y38" s="172">
        <f>VLOOKUP(X38,'[4]Datos Validacion'!$M$6:$N$7,2,0)</f>
        <v>0.15</v>
      </c>
      <c r="Z38" s="203" t="s">
        <v>82</v>
      </c>
      <c r="AA38" s="175" t="s">
        <v>215</v>
      </c>
      <c r="AB38" s="203" t="s">
        <v>84</v>
      </c>
      <c r="AC38" s="160" t="s">
        <v>211</v>
      </c>
      <c r="AD38" s="164">
        <f>+W38+Y38</f>
        <v>0.3</v>
      </c>
      <c r="AE38" s="162" t="str">
        <f t="shared" si="3"/>
        <v>MUY BAJA</v>
      </c>
      <c r="AF38" s="162">
        <f>+AF37-(AF37*AD38)</f>
        <v>7.0000000000000007E-2</v>
      </c>
      <c r="AG38" s="162"/>
      <c r="AH38" s="162"/>
      <c r="AI38" s="166"/>
      <c r="AJ38" s="159"/>
      <c r="AK38" s="168"/>
      <c r="AL38" s="168"/>
      <c r="AM38" s="294"/>
      <c r="AN38" s="299"/>
      <c r="AO38" s="292"/>
      <c r="AP38" s="292"/>
      <c r="AQ38" s="298"/>
      <c r="AR38" s="292"/>
      <c r="AS38" s="292"/>
      <c r="AT38" s="296"/>
      <c r="AU38" s="292"/>
      <c r="AV38" s="292"/>
      <c r="AW38" s="296"/>
      <c r="AX38" s="292"/>
      <c r="AY38" s="292"/>
      <c r="AZ38" s="296"/>
      <c r="BA38" s="292"/>
      <c r="BB38" s="292"/>
      <c r="BC38" s="297"/>
      <c r="BD38" s="292"/>
      <c r="BE38" s="292"/>
      <c r="BF38" s="296"/>
      <c r="BG38" s="299"/>
      <c r="BH38" s="317"/>
    </row>
    <row r="39" spans="1:61" ht="80.25" customHeight="1" x14ac:dyDescent="0.3">
      <c r="A39" s="240"/>
      <c r="B39" s="203"/>
      <c r="C39" s="212"/>
      <c r="D39" s="212"/>
      <c r="E39" s="212"/>
      <c r="F39" s="159"/>
      <c r="G39" s="61" t="s">
        <v>216</v>
      </c>
      <c r="H39" s="203"/>
      <c r="I39" s="169"/>
      <c r="J39" s="159"/>
      <c r="K39" s="159"/>
      <c r="L39" s="159"/>
      <c r="M39" s="172"/>
      <c r="N39" s="173"/>
      <c r="O39" s="174"/>
      <c r="P39" s="160"/>
      <c r="Q39" s="166"/>
      <c r="R39" s="214"/>
      <c r="S39" s="203"/>
      <c r="T39" s="212"/>
      <c r="U39" s="203"/>
      <c r="V39" s="203"/>
      <c r="W39" s="172"/>
      <c r="X39" s="212"/>
      <c r="Y39" s="172"/>
      <c r="Z39" s="203"/>
      <c r="AA39" s="175"/>
      <c r="AB39" s="203"/>
      <c r="AC39" s="160"/>
      <c r="AD39" s="164"/>
      <c r="AE39" s="162"/>
      <c r="AF39" s="162"/>
      <c r="AG39" s="162"/>
      <c r="AH39" s="162"/>
      <c r="AI39" s="166"/>
      <c r="AJ39" s="159"/>
      <c r="AK39" s="168"/>
      <c r="AL39" s="168"/>
      <c r="AM39" s="294"/>
      <c r="AN39" s="299"/>
      <c r="AO39" s="292"/>
      <c r="AP39" s="292"/>
      <c r="AQ39" s="298"/>
      <c r="AR39" s="292"/>
      <c r="AS39" s="292"/>
      <c r="AT39" s="296"/>
      <c r="AU39" s="292"/>
      <c r="AV39" s="292"/>
      <c r="AW39" s="296"/>
      <c r="AX39" s="292"/>
      <c r="AY39" s="292"/>
      <c r="AZ39" s="296"/>
      <c r="BA39" s="292"/>
      <c r="BB39" s="292"/>
      <c r="BC39" s="297"/>
      <c r="BD39" s="292"/>
      <c r="BE39" s="292"/>
      <c r="BF39" s="296"/>
      <c r="BG39" s="299"/>
      <c r="BH39" s="317"/>
    </row>
    <row r="40" spans="1:61" ht="99" customHeight="1" x14ac:dyDescent="0.3">
      <c r="A40" s="338" t="s">
        <v>3</v>
      </c>
      <c r="B40" s="352"/>
      <c r="C40" s="76" t="s">
        <v>170</v>
      </c>
      <c r="D40" s="76" t="s">
        <v>217</v>
      </c>
      <c r="E40" s="55" t="s">
        <v>1733</v>
      </c>
      <c r="F40" s="55" t="s">
        <v>67</v>
      </c>
      <c r="G40" s="56" t="s">
        <v>219</v>
      </c>
      <c r="H40" s="55" t="s">
        <v>220</v>
      </c>
      <c r="I40" s="55" t="s">
        <v>221</v>
      </c>
      <c r="J40" s="110" t="s">
        <v>71</v>
      </c>
      <c r="K40" s="110" t="s">
        <v>222</v>
      </c>
      <c r="L40" s="110" t="s">
        <v>152</v>
      </c>
      <c r="M40" s="52">
        <f>VLOOKUP(L40,'[4]Datos Validacion'!$C$6:$D$10,2,0)</f>
        <v>0.4</v>
      </c>
      <c r="N40" s="150" t="s">
        <v>223</v>
      </c>
      <c r="O40" s="151">
        <f>VLOOKUP(N40,'[4]Datos Validacion'!$E$6:$F$15,2,0)</f>
        <v>0.2</v>
      </c>
      <c r="P40" s="53" t="s">
        <v>224</v>
      </c>
      <c r="Q40" s="149" t="s">
        <v>146</v>
      </c>
      <c r="R40" s="49" t="s">
        <v>225</v>
      </c>
      <c r="S40" s="50" t="s">
        <v>78</v>
      </c>
      <c r="T40" s="51" t="s">
        <v>226</v>
      </c>
      <c r="U40" s="50" t="s">
        <v>79</v>
      </c>
      <c r="V40" s="50" t="s">
        <v>80</v>
      </c>
      <c r="W40" s="52">
        <f>VLOOKUP(V40,'[4]Datos Validacion'!$K$6:$L$8,2,0)</f>
        <v>0.25</v>
      </c>
      <c r="X40" s="51" t="s">
        <v>96</v>
      </c>
      <c r="Y40" s="52">
        <f>VLOOKUP(X40,'[4]Datos Validacion'!$M$6:$N$7,2,0)</f>
        <v>0.15</v>
      </c>
      <c r="Z40" s="50" t="s">
        <v>82</v>
      </c>
      <c r="AA40" s="62" t="s">
        <v>227</v>
      </c>
      <c r="AB40" s="50" t="s">
        <v>84</v>
      </c>
      <c r="AC40" s="51" t="s">
        <v>228</v>
      </c>
      <c r="AD40" s="121">
        <f t="shared" ref="AD40:AD50" si="9">+W40+Y40</f>
        <v>0.4</v>
      </c>
      <c r="AE40" s="109" t="str">
        <f>IF(AF40&lt;=20%,"MUY BAJA",IF(AF40&lt;=40%,"BAJA",IF(AF40&lt;=60%,"MEDIA",IF(AF40&lt;=80%,"ALTA","MUY ALTA"))))</f>
        <v>BAJA</v>
      </c>
      <c r="AF40" s="109">
        <f>IF(OR(V40="prevenir",V40="detectar"),(M40-(M40*AD40)), M40)</f>
        <v>0.24</v>
      </c>
      <c r="AG40" s="109" t="str">
        <f>IF(AH40&lt;=20%,"LEVE",IF(AH40&lt;=40%,"MENOR",IF(AH40&lt;=60%,"MODERADO",IF(AH40&lt;=80%,"MAYOR","CATASTROFICO"))))</f>
        <v>LEVE</v>
      </c>
      <c r="AH40" s="109">
        <f>IF(V40="corregir",(O40-(O40*AD40)), O40)</f>
        <v>0.2</v>
      </c>
      <c r="AI40" s="149" t="s">
        <v>146</v>
      </c>
      <c r="AJ40" s="110" t="s">
        <v>86</v>
      </c>
      <c r="AK40" s="74"/>
      <c r="AL40" s="74"/>
      <c r="AM40" s="357">
        <v>45119</v>
      </c>
      <c r="AN40" s="291" t="s">
        <v>1355</v>
      </c>
      <c r="AO40" s="341"/>
      <c r="AP40" s="341" t="s">
        <v>3</v>
      </c>
      <c r="AQ40" s="316" t="s">
        <v>1830</v>
      </c>
      <c r="AR40" s="292" t="s">
        <v>3</v>
      </c>
      <c r="AS40" s="292"/>
      <c r="AT40" s="299" t="s">
        <v>1831</v>
      </c>
      <c r="AU40" s="292" t="s">
        <v>3</v>
      </c>
      <c r="AV40" s="292"/>
      <c r="AW40" s="299" t="s">
        <v>1832</v>
      </c>
      <c r="AX40" s="292" t="s">
        <v>3</v>
      </c>
      <c r="AY40" s="292"/>
      <c r="AZ40" s="299" t="s">
        <v>1823</v>
      </c>
      <c r="BA40" s="292"/>
      <c r="BB40" s="292"/>
      <c r="BC40" s="299" t="s">
        <v>1824</v>
      </c>
      <c r="BD40" s="292"/>
      <c r="BE40" s="292" t="s">
        <v>3</v>
      </c>
      <c r="BF40" s="299" t="s">
        <v>1833</v>
      </c>
      <c r="BG40" s="299" t="s">
        <v>1766</v>
      </c>
      <c r="BH40" s="290" t="s">
        <v>2011</v>
      </c>
    </row>
    <row r="41" spans="1:61" ht="121.5" customHeight="1" x14ac:dyDescent="0.3">
      <c r="A41" s="338" t="s">
        <v>3</v>
      </c>
      <c r="B41" s="75"/>
      <c r="C41" s="76" t="s">
        <v>170</v>
      </c>
      <c r="D41" s="76" t="s">
        <v>217</v>
      </c>
      <c r="E41" s="55" t="s">
        <v>218</v>
      </c>
      <c r="F41" s="55" t="s">
        <v>67</v>
      </c>
      <c r="G41" s="56" t="s">
        <v>229</v>
      </c>
      <c r="H41" s="55" t="s">
        <v>230</v>
      </c>
      <c r="I41" s="55" t="s">
        <v>231</v>
      </c>
      <c r="J41" s="110" t="s">
        <v>71</v>
      </c>
      <c r="K41" s="110" t="s">
        <v>222</v>
      </c>
      <c r="L41" s="110" t="s">
        <v>152</v>
      </c>
      <c r="M41" s="52">
        <f>VLOOKUP(L41,'[4]Datos Validacion'!$C$6:$D$10,2,0)</f>
        <v>0.4</v>
      </c>
      <c r="N41" s="150" t="s">
        <v>76</v>
      </c>
      <c r="O41" s="151">
        <f>VLOOKUP(N41,'[4]Datos Validacion'!$E$6:$F$15,2,0)</f>
        <v>0.6</v>
      </c>
      <c r="P41" s="53" t="s">
        <v>232</v>
      </c>
      <c r="Q41" s="149" t="s">
        <v>76</v>
      </c>
      <c r="R41" s="49" t="s">
        <v>233</v>
      </c>
      <c r="S41" s="50" t="s">
        <v>78</v>
      </c>
      <c r="T41" s="51" t="s">
        <v>234</v>
      </c>
      <c r="U41" s="50" t="s">
        <v>79</v>
      </c>
      <c r="V41" s="50" t="s">
        <v>80</v>
      </c>
      <c r="W41" s="52">
        <f>VLOOKUP(V41,'[4]Datos Validacion'!$K$6:$L$8,2,0)</f>
        <v>0.25</v>
      </c>
      <c r="X41" s="51" t="s">
        <v>96</v>
      </c>
      <c r="Y41" s="52">
        <f>VLOOKUP(X41,'[4]Datos Validacion'!$M$6:$N$7,2,0)</f>
        <v>0.15</v>
      </c>
      <c r="Z41" s="50" t="s">
        <v>82</v>
      </c>
      <c r="AA41" s="69" t="s">
        <v>235</v>
      </c>
      <c r="AB41" s="50" t="s">
        <v>84</v>
      </c>
      <c r="AC41" s="51" t="s">
        <v>236</v>
      </c>
      <c r="AD41" s="121">
        <f t="shared" si="9"/>
        <v>0.4</v>
      </c>
      <c r="AE41" s="109" t="str">
        <f>IF(AF41&lt;=20%,"MUY BAJA",IF(AF41&lt;=40%,"BAJA",IF(AF41&lt;=60%,"MEDIA",IF(AF41&lt;=80%,"ALTA","MUY ALTA"))))</f>
        <v>BAJA</v>
      </c>
      <c r="AF41" s="109">
        <f>IF(OR(V41="prevenir",V41="detectar"),(M41-(M41*AD41)), M41)</f>
        <v>0.24</v>
      </c>
      <c r="AG41" s="109" t="str">
        <f>IF(AH41&lt;=20%,"LEVE",IF(AH41&lt;=40%,"MENOR",IF(AH41&lt;=60%,"MODERADO",IF(AH41&lt;=80%,"MAYOR","CATASTROFICO"))))</f>
        <v>MODERADO</v>
      </c>
      <c r="AH41" s="109">
        <f>IF(V41="corregir",(O41-(O41*AD41)), O41)</f>
        <v>0.6</v>
      </c>
      <c r="AI41" s="149" t="s">
        <v>76</v>
      </c>
      <c r="AJ41" s="110" t="s">
        <v>237</v>
      </c>
      <c r="AK41" s="74"/>
      <c r="AL41" s="53"/>
      <c r="AM41" s="357">
        <v>45119</v>
      </c>
      <c r="AN41" s="347" t="s">
        <v>1355</v>
      </c>
      <c r="AO41" s="341"/>
      <c r="AP41" s="341" t="s">
        <v>3</v>
      </c>
      <c r="AQ41" s="316" t="s">
        <v>1834</v>
      </c>
      <c r="AR41" s="292"/>
      <c r="AS41" s="292"/>
      <c r="AT41" s="299"/>
      <c r="AU41" s="292"/>
      <c r="AV41" s="292"/>
      <c r="AW41" s="299"/>
      <c r="AX41" s="292"/>
      <c r="AY41" s="292"/>
      <c r="AZ41" s="299"/>
      <c r="BA41" s="292"/>
      <c r="BB41" s="292"/>
      <c r="BC41" s="299"/>
      <c r="BD41" s="292"/>
      <c r="BE41" s="292"/>
      <c r="BF41" s="299"/>
      <c r="BG41" s="299"/>
      <c r="BH41" s="290" t="s">
        <v>2012</v>
      </c>
    </row>
    <row r="42" spans="1:61" s="48" customFormat="1" ht="50" customHeight="1" x14ac:dyDescent="0.35">
      <c r="A42" s="240" t="s">
        <v>3</v>
      </c>
      <c r="B42" s="203"/>
      <c r="C42" s="207" t="s">
        <v>1437</v>
      </c>
      <c r="D42" s="169" t="s">
        <v>1438</v>
      </c>
      <c r="E42" s="169" t="s">
        <v>1439</v>
      </c>
      <c r="F42" s="55" t="s">
        <v>67</v>
      </c>
      <c r="G42" s="56" t="s">
        <v>1440</v>
      </c>
      <c r="H42" s="169" t="s">
        <v>1441</v>
      </c>
      <c r="I42" s="169" t="s">
        <v>1442</v>
      </c>
      <c r="J42" s="159" t="s">
        <v>71</v>
      </c>
      <c r="K42" s="159" t="s">
        <v>1443</v>
      </c>
      <c r="L42" s="159" t="s">
        <v>152</v>
      </c>
      <c r="M42" s="172">
        <f>VLOOKUP(L42,'[5]Datos Validacion'!$C$6:$D$10,2,0)</f>
        <v>0.4</v>
      </c>
      <c r="N42" s="173" t="s">
        <v>223</v>
      </c>
      <c r="O42" s="174">
        <f>VLOOKUP(N42,'[5]Datos Validacion'!$E$6:$F$15,2,0)</f>
        <v>0.2</v>
      </c>
      <c r="P42" s="160" t="s">
        <v>1444</v>
      </c>
      <c r="Q42" s="166" t="s">
        <v>146</v>
      </c>
      <c r="R42" s="49" t="s">
        <v>1445</v>
      </c>
      <c r="S42" s="50" t="s">
        <v>78</v>
      </c>
      <c r="T42" s="51" t="s">
        <v>1446</v>
      </c>
      <c r="U42" s="50" t="s">
        <v>238</v>
      </c>
      <c r="V42" s="50" t="s">
        <v>80</v>
      </c>
      <c r="W42" s="52">
        <f>VLOOKUP(V42,'[5]Datos Validacion'!$K$6:$L$8,2,0)</f>
        <v>0.25</v>
      </c>
      <c r="X42" s="51" t="s">
        <v>96</v>
      </c>
      <c r="Y42" s="52">
        <f>VLOOKUP(X42,'[5]Datos Validacion'!$M$6:$N$7,2,0)</f>
        <v>0.15</v>
      </c>
      <c r="Z42" s="50" t="s">
        <v>82</v>
      </c>
      <c r="AA42" s="62" t="s">
        <v>1447</v>
      </c>
      <c r="AB42" s="50" t="s">
        <v>84</v>
      </c>
      <c r="AC42" s="51" t="s">
        <v>1448</v>
      </c>
      <c r="AD42" s="130">
        <f t="shared" si="9"/>
        <v>0.4</v>
      </c>
      <c r="AE42" s="109" t="str">
        <f t="shared" ref="AE42:AE48" si="10">IF(AF42&lt;=20%,"MUY BAJA",IF(AF42&lt;=40%,"BAJA",IF(AF42&lt;=60%,"MEDIA",IF(AF42&lt;=80%,"ALTA","MUY ALTA"))))</f>
        <v>BAJA</v>
      </c>
      <c r="AF42" s="109">
        <f>IF(OR(V42="prevenir",V42="detectar"),(M42-(M42*AD42)), M42)</f>
        <v>0.24</v>
      </c>
      <c r="AG42" s="162" t="str">
        <f>IF(AH42&lt;=20%,"LEVE",IF(AH42&lt;=40%,"MENOR",IF(AH42&lt;=60%,"MODERADO",IF(AH42&lt;=80%,"MAYOR","CATASTROFICO"))))</f>
        <v>LEVE</v>
      </c>
      <c r="AH42" s="162">
        <f>IF(V42="corregir",(O42-(O42*AD42)), O42)</f>
        <v>0.2</v>
      </c>
      <c r="AI42" s="166" t="s">
        <v>146</v>
      </c>
      <c r="AJ42" s="159" t="s">
        <v>86</v>
      </c>
      <c r="AK42" s="168"/>
      <c r="AL42" s="168"/>
      <c r="AM42" s="294">
        <v>45119</v>
      </c>
      <c r="AN42" s="299" t="s">
        <v>1835</v>
      </c>
      <c r="AO42" s="292"/>
      <c r="AP42" s="292" t="s">
        <v>3</v>
      </c>
      <c r="AQ42" s="300" t="s">
        <v>1836</v>
      </c>
      <c r="AR42" s="292" t="s">
        <v>3</v>
      </c>
      <c r="AS42" s="292"/>
      <c r="AT42" s="300" t="s">
        <v>1837</v>
      </c>
      <c r="AU42" s="292" t="s">
        <v>3</v>
      </c>
      <c r="AV42" s="292"/>
      <c r="AW42" s="300" t="s">
        <v>1838</v>
      </c>
      <c r="AX42" s="292" t="s">
        <v>3</v>
      </c>
      <c r="AY42" s="292"/>
      <c r="AZ42" s="300" t="s">
        <v>1839</v>
      </c>
      <c r="BA42" s="292" t="s">
        <v>3</v>
      </c>
      <c r="BB42" s="292"/>
      <c r="BC42" s="300" t="s">
        <v>1840</v>
      </c>
      <c r="BD42" s="292"/>
      <c r="BE42" s="292" t="s">
        <v>3</v>
      </c>
      <c r="BF42" s="299" t="s">
        <v>1841</v>
      </c>
      <c r="BG42" s="299" t="s">
        <v>1890</v>
      </c>
      <c r="BH42" s="317" t="s">
        <v>2010</v>
      </c>
      <c r="BI42" s="144"/>
    </row>
    <row r="43" spans="1:61" ht="50" customHeight="1" x14ac:dyDescent="0.3">
      <c r="A43" s="240"/>
      <c r="B43" s="203"/>
      <c r="C43" s="207"/>
      <c r="D43" s="169"/>
      <c r="E43" s="169"/>
      <c r="F43" s="169" t="s">
        <v>67</v>
      </c>
      <c r="G43" s="235" t="s">
        <v>1449</v>
      </c>
      <c r="H43" s="169"/>
      <c r="I43" s="169"/>
      <c r="J43" s="159"/>
      <c r="K43" s="159"/>
      <c r="L43" s="159"/>
      <c r="M43" s="172"/>
      <c r="N43" s="173"/>
      <c r="O43" s="174"/>
      <c r="P43" s="160"/>
      <c r="Q43" s="166"/>
      <c r="R43" s="49" t="s">
        <v>1450</v>
      </c>
      <c r="S43" s="50" t="s">
        <v>78</v>
      </c>
      <c r="T43" s="51" t="s">
        <v>1451</v>
      </c>
      <c r="U43" s="50" t="s">
        <v>238</v>
      </c>
      <c r="V43" s="50" t="s">
        <v>80</v>
      </c>
      <c r="W43" s="52">
        <f>VLOOKUP(V43,'[5]Datos Validacion'!$K$6:$L$8,2,0)</f>
        <v>0.25</v>
      </c>
      <c r="X43" s="51" t="s">
        <v>96</v>
      </c>
      <c r="Y43" s="52">
        <f>VLOOKUP(X43,'[5]Datos Validacion'!$M$6:$N$7,2,0)</f>
        <v>0.15</v>
      </c>
      <c r="Z43" s="50" t="s">
        <v>82</v>
      </c>
      <c r="AA43" s="62" t="s">
        <v>1452</v>
      </c>
      <c r="AB43" s="51" t="s">
        <v>84</v>
      </c>
      <c r="AC43" s="51" t="s">
        <v>1452</v>
      </c>
      <c r="AD43" s="130">
        <f t="shared" si="9"/>
        <v>0.4</v>
      </c>
      <c r="AE43" s="109" t="str">
        <f t="shared" si="10"/>
        <v>MUY BAJA</v>
      </c>
      <c r="AF43" s="108">
        <f>+AF42-(AF42*AD43)</f>
        <v>0.14399999999999999</v>
      </c>
      <c r="AG43" s="162"/>
      <c r="AH43" s="162"/>
      <c r="AI43" s="166"/>
      <c r="AJ43" s="159"/>
      <c r="AK43" s="168"/>
      <c r="AL43" s="168"/>
      <c r="AM43" s="294"/>
      <c r="AN43" s="299"/>
      <c r="AO43" s="292"/>
      <c r="AP43" s="292"/>
      <c r="AQ43" s="300"/>
      <c r="AR43" s="292"/>
      <c r="AS43" s="292"/>
      <c r="AT43" s="300"/>
      <c r="AU43" s="292"/>
      <c r="AV43" s="292"/>
      <c r="AW43" s="300"/>
      <c r="AX43" s="292"/>
      <c r="AY43" s="292"/>
      <c r="AZ43" s="300"/>
      <c r="BA43" s="292"/>
      <c r="BB43" s="292"/>
      <c r="BC43" s="300"/>
      <c r="BD43" s="292"/>
      <c r="BE43" s="292"/>
      <c r="BF43" s="299"/>
      <c r="BG43" s="299"/>
      <c r="BH43" s="317"/>
    </row>
    <row r="44" spans="1:61" ht="50" customHeight="1" x14ac:dyDescent="0.3">
      <c r="A44" s="240"/>
      <c r="B44" s="203"/>
      <c r="C44" s="207"/>
      <c r="D44" s="169"/>
      <c r="E44" s="169"/>
      <c r="F44" s="169"/>
      <c r="G44" s="235"/>
      <c r="H44" s="169"/>
      <c r="I44" s="169"/>
      <c r="J44" s="159"/>
      <c r="K44" s="159"/>
      <c r="L44" s="159"/>
      <c r="M44" s="172"/>
      <c r="N44" s="173"/>
      <c r="O44" s="174"/>
      <c r="P44" s="160"/>
      <c r="Q44" s="166"/>
      <c r="R44" s="49" t="s">
        <v>1453</v>
      </c>
      <c r="S44" s="50" t="s">
        <v>78</v>
      </c>
      <c r="T44" s="51" t="s">
        <v>1451</v>
      </c>
      <c r="U44" s="50" t="s">
        <v>79</v>
      </c>
      <c r="V44" s="50" t="s">
        <v>80</v>
      </c>
      <c r="W44" s="52">
        <f>VLOOKUP(V44,'[5]Datos Validacion'!$K$6:$L$8,2,0)</f>
        <v>0.25</v>
      </c>
      <c r="X44" s="51" t="s">
        <v>96</v>
      </c>
      <c r="Y44" s="52">
        <f>VLOOKUP(X44,'[5]Datos Validacion'!$M$6:$N$7,2,0)</f>
        <v>0.15</v>
      </c>
      <c r="Z44" s="50" t="s">
        <v>82</v>
      </c>
      <c r="AA44" s="62" t="s">
        <v>1454</v>
      </c>
      <c r="AB44" s="51" t="s">
        <v>84</v>
      </c>
      <c r="AC44" s="51" t="s">
        <v>1455</v>
      </c>
      <c r="AD44" s="130">
        <f t="shared" si="9"/>
        <v>0.4</v>
      </c>
      <c r="AE44" s="109" t="str">
        <f t="shared" si="10"/>
        <v>MUY BAJA</v>
      </c>
      <c r="AF44" s="155">
        <f>+AF43-(AF43*AD44)</f>
        <v>8.6399999999999991E-2</v>
      </c>
      <c r="AG44" s="162"/>
      <c r="AH44" s="162"/>
      <c r="AI44" s="166"/>
      <c r="AJ44" s="159"/>
      <c r="AK44" s="168"/>
      <c r="AL44" s="168"/>
      <c r="AM44" s="294"/>
      <c r="AN44" s="299"/>
      <c r="AO44" s="292"/>
      <c r="AP44" s="292"/>
      <c r="AQ44" s="300"/>
      <c r="AR44" s="292"/>
      <c r="AS44" s="292"/>
      <c r="AT44" s="300"/>
      <c r="AU44" s="292"/>
      <c r="AV44" s="292"/>
      <c r="AW44" s="300"/>
      <c r="AX44" s="292"/>
      <c r="AY44" s="292"/>
      <c r="AZ44" s="300"/>
      <c r="BA44" s="292"/>
      <c r="BB44" s="292"/>
      <c r="BC44" s="300"/>
      <c r="BD44" s="292"/>
      <c r="BE44" s="292"/>
      <c r="BF44" s="299"/>
      <c r="BG44" s="299"/>
      <c r="BH44" s="317"/>
    </row>
    <row r="45" spans="1:61" ht="59.5" customHeight="1" x14ac:dyDescent="0.3">
      <c r="A45" s="240" t="s">
        <v>3</v>
      </c>
      <c r="B45" s="203"/>
      <c r="C45" s="207" t="s">
        <v>1437</v>
      </c>
      <c r="D45" s="169" t="s">
        <v>1438</v>
      </c>
      <c r="E45" s="169" t="s">
        <v>1456</v>
      </c>
      <c r="F45" s="55" t="s">
        <v>67</v>
      </c>
      <c r="G45" s="56" t="s">
        <v>1457</v>
      </c>
      <c r="H45" s="169" t="s">
        <v>1458</v>
      </c>
      <c r="I45" s="169" t="s">
        <v>1459</v>
      </c>
      <c r="J45" s="159" t="s">
        <v>71</v>
      </c>
      <c r="K45" s="159" t="s">
        <v>1460</v>
      </c>
      <c r="L45" s="159" t="s">
        <v>152</v>
      </c>
      <c r="M45" s="172">
        <f>VLOOKUP(L45,'[5]Datos Validacion'!$C$6:$D$10,2,0)</f>
        <v>0.4</v>
      </c>
      <c r="N45" s="173" t="s">
        <v>74</v>
      </c>
      <c r="O45" s="174">
        <f>VLOOKUP(N45,'[5]Datos Validacion'!$E$6:$F$15,2,0)</f>
        <v>0.4</v>
      </c>
      <c r="P45" s="160" t="s">
        <v>239</v>
      </c>
      <c r="Q45" s="166" t="s">
        <v>76</v>
      </c>
      <c r="R45" s="49" t="s">
        <v>1461</v>
      </c>
      <c r="S45" s="50" t="s">
        <v>78</v>
      </c>
      <c r="T45" s="51" t="s">
        <v>1446</v>
      </c>
      <c r="U45" s="50" t="s">
        <v>79</v>
      </c>
      <c r="V45" s="50" t="s">
        <v>80</v>
      </c>
      <c r="W45" s="52">
        <f>VLOOKUP(V45,'[5]Datos Validacion'!$K$6:$L$8,2,0)</f>
        <v>0.25</v>
      </c>
      <c r="X45" s="51" t="s">
        <v>96</v>
      </c>
      <c r="Y45" s="52">
        <f>VLOOKUP(X45,'[5]Datos Validacion'!$M$6:$N$7,2,0)</f>
        <v>0.15</v>
      </c>
      <c r="Z45" s="50" t="s">
        <v>82</v>
      </c>
      <c r="AA45" s="62" t="s">
        <v>1462</v>
      </c>
      <c r="AB45" s="50" t="s">
        <v>84</v>
      </c>
      <c r="AC45" s="51" t="s">
        <v>1463</v>
      </c>
      <c r="AD45" s="130">
        <f t="shared" si="9"/>
        <v>0.4</v>
      </c>
      <c r="AE45" s="109" t="str">
        <f t="shared" si="10"/>
        <v>BAJA</v>
      </c>
      <c r="AF45" s="108">
        <f>IF(OR(V45="prevenir",V45="detectar"),(M45-(M45*AD45)), M45)</f>
        <v>0.24</v>
      </c>
      <c r="AG45" s="162" t="str">
        <f>IF(AH45&lt;=20%,"LEVE",IF(AH45&lt;=40%,"MENOR",IF(AH45&lt;=60%,"MODERADO",IF(AH45&lt;=80%,"MAYOR","CATASTROFICO"))))</f>
        <v>MENOR</v>
      </c>
      <c r="AH45" s="162">
        <f>IF(V45="corregir",(O45-(O45*AD45)), O45)</f>
        <v>0.4</v>
      </c>
      <c r="AI45" s="166" t="s">
        <v>146</v>
      </c>
      <c r="AJ45" s="159" t="s">
        <v>86</v>
      </c>
      <c r="AK45" s="168"/>
      <c r="AL45" s="168"/>
      <c r="AM45" s="294">
        <v>45119</v>
      </c>
      <c r="AN45" s="299" t="s">
        <v>1835</v>
      </c>
      <c r="AO45" s="292"/>
      <c r="AP45" s="292" t="s">
        <v>3</v>
      </c>
      <c r="AQ45" s="300" t="s">
        <v>1836</v>
      </c>
      <c r="AR45" s="292" t="s">
        <v>3</v>
      </c>
      <c r="AS45" s="292"/>
      <c r="AT45" s="300" t="s">
        <v>1843</v>
      </c>
      <c r="AU45" s="292" t="s">
        <v>3</v>
      </c>
      <c r="AV45" s="292"/>
      <c r="AW45" s="300" t="s">
        <v>1844</v>
      </c>
      <c r="AX45" s="292"/>
      <c r="AY45" s="292" t="s">
        <v>3</v>
      </c>
      <c r="AZ45" s="300" t="s">
        <v>1845</v>
      </c>
      <c r="BA45" s="292" t="s">
        <v>3</v>
      </c>
      <c r="BB45" s="292"/>
      <c r="BC45" s="300" t="s">
        <v>1846</v>
      </c>
      <c r="BD45" s="292"/>
      <c r="BE45" s="292" t="s">
        <v>3</v>
      </c>
      <c r="BF45" s="299" t="s">
        <v>1847</v>
      </c>
      <c r="BG45" s="299" t="s">
        <v>1890</v>
      </c>
      <c r="BH45" s="317" t="s">
        <v>2010</v>
      </c>
    </row>
    <row r="46" spans="1:61" ht="59.5" customHeight="1" x14ac:dyDescent="0.3">
      <c r="A46" s="240"/>
      <c r="B46" s="203"/>
      <c r="C46" s="207"/>
      <c r="D46" s="169"/>
      <c r="E46" s="169"/>
      <c r="F46" s="169" t="s">
        <v>67</v>
      </c>
      <c r="G46" s="235" t="s">
        <v>1464</v>
      </c>
      <c r="H46" s="169"/>
      <c r="I46" s="169"/>
      <c r="J46" s="159"/>
      <c r="K46" s="159"/>
      <c r="L46" s="159"/>
      <c r="M46" s="172"/>
      <c r="N46" s="173"/>
      <c r="O46" s="174"/>
      <c r="P46" s="160"/>
      <c r="Q46" s="166"/>
      <c r="R46" s="49" t="s">
        <v>1465</v>
      </c>
      <c r="S46" s="50" t="s">
        <v>78</v>
      </c>
      <c r="T46" s="51" t="s">
        <v>1466</v>
      </c>
      <c r="U46" s="50" t="s">
        <v>79</v>
      </c>
      <c r="V46" s="50" t="s">
        <v>184</v>
      </c>
      <c r="W46" s="52">
        <f>VLOOKUP(V46,'[5]Datos Validacion'!$K$6:$L$8,2,0)</f>
        <v>0.15</v>
      </c>
      <c r="X46" s="51" t="s">
        <v>96</v>
      </c>
      <c r="Y46" s="52">
        <f>VLOOKUP(X46,'[5]Datos Validacion'!$M$6:$N$7,2,0)</f>
        <v>0.15</v>
      </c>
      <c r="Z46" s="50" t="s">
        <v>82</v>
      </c>
      <c r="AA46" s="62" t="s">
        <v>240</v>
      </c>
      <c r="AB46" s="50" t="s">
        <v>84</v>
      </c>
      <c r="AC46" s="51" t="s">
        <v>1467</v>
      </c>
      <c r="AD46" s="130">
        <f t="shared" si="9"/>
        <v>0.3</v>
      </c>
      <c r="AE46" s="109" t="str">
        <f t="shared" si="10"/>
        <v>MUY BAJA</v>
      </c>
      <c r="AF46" s="108">
        <f>+AF45-(AF45*AD46)</f>
        <v>0.16799999999999998</v>
      </c>
      <c r="AG46" s="162"/>
      <c r="AH46" s="162"/>
      <c r="AI46" s="166"/>
      <c r="AJ46" s="159"/>
      <c r="AK46" s="168"/>
      <c r="AL46" s="168"/>
      <c r="AM46" s="294"/>
      <c r="AN46" s="299"/>
      <c r="AO46" s="292"/>
      <c r="AP46" s="292"/>
      <c r="AQ46" s="300"/>
      <c r="AR46" s="292"/>
      <c r="AS46" s="292"/>
      <c r="AT46" s="300"/>
      <c r="AU46" s="292"/>
      <c r="AV46" s="292"/>
      <c r="AW46" s="300"/>
      <c r="AX46" s="292"/>
      <c r="AY46" s="292"/>
      <c r="AZ46" s="300"/>
      <c r="BA46" s="292"/>
      <c r="BB46" s="292"/>
      <c r="BC46" s="300"/>
      <c r="BD46" s="292"/>
      <c r="BE46" s="292"/>
      <c r="BF46" s="299"/>
      <c r="BG46" s="299"/>
      <c r="BH46" s="317"/>
    </row>
    <row r="47" spans="1:61" ht="59.5" customHeight="1" x14ac:dyDescent="0.3">
      <c r="A47" s="240"/>
      <c r="B47" s="203"/>
      <c r="C47" s="207"/>
      <c r="D47" s="169"/>
      <c r="E47" s="169"/>
      <c r="F47" s="169"/>
      <c r="G47" s="235"/>
      <c r="H47" s="169"/>
      <c r="I47" s="169"/>
      <c r="J47" s="159"/>
      <c r="K47" s="159"/>
      <c r="L47" s="159"/>
      <c r="M47" s="172"/>
      <c r="N47" s="173"/>
      <c r="O47" s="174"/>
      <c r="P47" s="160"/>
      <c r="Q47" s="166"/>
      <c r="R47" s="49" t="s">
        <v>1468</v>
      </c>
      <c r="S47" s="50" t="s">
        <v>78</v>
      </c>
      <c r="T47" s="51" t="s">
        <v>1469</v>
      </c>
      <c r="U47" s="50" t="s">
        <v>79</v>
      </c>
      <c r="V47" s="50" t="s">
        <v>184</v>
      </c>
      <c r="W47" s="52">
        <f>VLOOKUP(V47,'[5]Datos Validacion'!$K$6:$L$8,2,0)</f>
        <v>0.15</v>
      </c>
      <c r="X47" s="51" t="s">
        <v>96</v>
      </c>
      <c r="Y47" s="52">
        <f>VLOOKUP(X47,'[5]Datos Validacion'!$M$6:$N$7,2,0)</f>
        <v>0.15</v>
      </c>
      <c r="Z47" s="50" t="s">
        <v>82</v>
      </c>
      <c r="AA47" s="62" t="s">
        <v>1470</v>
      </c>
      <c r="AB47" s="50" t="s">
        <v>84</v>
      </c>
      <c r="AC47" s="50" t="s">
        <v>1471</v>
      </c>
      <c r="AD47" s="130">
        <f t="shared" si="9"/>
        <v>0.3</v>
      </c>
      <c r="AE47" s="109" t="str">
        <f t="shared" si="10"/>
        <v>MUY BAJA</v>
      </c>
      <c r="AF47" s="155">
        <f>+AF46-(AF46*AD47)</f>
        <v>0.11759999999999998</v>
      </c>
      <c r="AG47" s="162"/>
      <c r="AH47" s="162"/>
      <c r="AI47" s="166"/>
      <c r="AJ47" s="159"/>
      <c r="AK47" s="168"/>
      <c r="AL47" s="168"/>
      <c r="AM47" s="294"/>
      <c r="AN47" s="299"/>
      <c r="AO47" s="292"/>
      <c r="AP47" s="292"/>
      <c r="AQ47" s="300"/>
      <c r="AR47" s="292"/>
      <c r="AS47" s="292"/>
      <c r="AT47" s="300"/>
      <c r="AU47" s="292"/>
      <c r="AV47" s="292"/>
      <c r="AW47" s="300"/>
      <c r="AX47" s="292"/>
      <c r="AY47" s="292"/>
      <c r="AZ47" s="300"/>
      <c r="BA47" s="292"/>
      <c r="BB47" s="292"/>
      <c r="BC47" s="300"/>
      <c r="BD47" s="292"/>
      <c r="BE47" s="292"/>
      <c r="BF47" s="299"/>
      <c r="BG47" s="299"/>
      <c r="BH47" s="317"/>
    </row>
    <row r="48" spans="1:61" ht="57.75" customHeight="1" x14ac:dyDescent="0.3">
      <c r="A48" s="240" t="s">
        <v>3</v>
      </c>
      <c r="B48" s="203"/>
      <c r="C48" s="207" t="s">
        <v>1437</v>
      </c>
      <c r="D48" s="169" t="s">
        <v>171</v>
      </c>
      <c r="E48" s="169" t="s">
        <v>1355</v>
      </c>
      <c r="F48" s="169" t="s">
        <v>67</v>
      </c>
      <c r="G48" s="66" t="s">
        <v>1472</v>
      </c>
      <c r="H48" s="169" t="s">
        <v>1473</v>
      </c>
      <c r="I48" s="169" t="s">
        <v>1474</v>
      </c>
      <c r="J48" s="159" t="s">
        <v>71</v>
      </c>
      <c r="K48" s="159" t="s">
        <v>1475</v>
      </c>
      <c r="L48" s="159" t="s">
        <v>117</v>
      </c>
      <c r="M48" s="172">
        <f>VLOOKUP(L48,'[5]Datos Validacion'!$C$6:$D$10,2,0)</f>
        <v>0.2</v>
      </c>
      <c r="N48" s="173" t="s">
        <v>76</v>
      </c>
      <c r="O48" s="174">
        <f>VLOOKUP(N48,'[5]Datos Validacion'!$E$6:$F$15,2,0)</f>
        <v>0.6</v>
      </c>
      <c r="P48" s="160" t="s">
        <v>1476</v>
      </c>
      <c r="Q48" s="166" t="s">
        <v>76</v>
      </c>
      <c r="R48" s="358" t="s">
        <v>1477</v>
      </c>
      <c r="S48" s="50" t="s">
        <v>78</v>
      </c>
      <c r="T48" s="51" t="s">
        <v>1478</v>
      </c>
      <c r="U48" s="50" t="s">
        <v>79</v>
      </c>
      <c r="V48" s="50" t="s">
        <v>80</v>
      </c>
      <c r="W48" s="52">
        <f>VLOOKUP(V48,'[5]Datos Validacion'!$K$6:$L$8,2,0)</f>
        <v>0.25</v>
      </c>
      <c r="X48" s="51" t="s">
        <v>96</v>
      </c>
      <c r="Y48" s="52">
        <f>VLOOKUP(X48,'[5]Datos Validacion'!$M$6:$N$7,2,0)</f>
        <v>0.15</v>
      </c>
      <c r="Z48" s="50" t="s">
        <v>82</v>
      </c>
      <c r="AA48" s="62" t="s">
        <v>1479</v>
      </c>
      <c r="AB48" s="50" t="s">
        <v>84</v>
      </c>
      <c r="AC48" s="51" t="s">
        <v>1480</v>
      </c>
      <c r="AD48" s="130">
        <f t="shared" si="9"/>
        <v>0.4</v>
      </c>
      <c r="AE48" s="109" t="str">
        <f t="shared" si="10"/>
        <v>MUY BAJA</v>
      </c>
      <c r="AF48" s="109">
        <f>IF(OR(V48="prevenir",V48="detectar"),(M48-(M48*AD48)), M48)</f>
        <v>0.12</v>
      </c>
      <c r="AG48" s="162" t="str">
        <f>IF(AH48&lt;=20%,"LEVE",IF(AH48&lt;=40%,"MENOR",IF(AH48&lt;=60%,"MODERADO",IF(AH48&lt;=80%,"MAYOR","CATASTROFICO"))))</f>
        <v>MODERADO</v>
      </c>
      <c r="AH48" s="162">
        <f>IF(V48="corregir",(O48-(O48*AD48)), O48)</f>
        <v>0.6</v>
      </c>
      <c r="AI48" s="166" t="s">
        <v>76</v>
      </c>
      <c r="AJ48" s="159" t="s">
        <v>86</v>
      </c>
      <c r="AK48" s="168"/>
      <c r="AL48" s="168"/>
      <c r="AM48" s="294">
        <v>45119</v>
      </c>
      <c r="AN48" s="299" t="s">
        <v>1835</v>
      </c>
      <c r="AO48" s="292"/>
      <c r="AP48" s="292" t="s">
        <v>3</v>
      </c>
      <c r="AQ48" s="300" t="s">
        <v>1836</v>
      </c>
      <c r="AR48" s="292" t="s">
        <v>3</v>
      </c>
      <c r="AS48" s="292"/>
      <c r="AT48" s="300" t="s">
        <v>1843</v>
      </c>
      <c r="AU48" s="292" t="s">
        <v>3</v>
      </c>
      <c r="AV48" s="292"/>
      <c r="AW48" s="300" t="s">
        <v>1848</v>
      </c>
      <c r="AX48" s="292"/>
      <c r="AY48" s="292" t="s">
        <v>3</v>
      </c>
      <c r="AZ48" s="300" t="s">
        <v>1845</v>
      </c>
      <c r="BA48" s="292" t="s">
        <v>3</v>
      </c>
      <c r="BB48" s="292"/>
      <c r="BC48" s="300" t="s">
        <v>1846</v>
      </c>
      <c r="BD48" s="292"/>
      <c r="BE48" s="292" t="s">
        <v>3</v>
      </c>
      <c r="BF48" s="299" t="s">
        <v>1847</v>
      </c>
      <c r="BG48" s="299" t="s">
        <v>1842</v>
      </c>
      <c r="BH48" s="317" t="s">
        <v>2010</v>
      </c>
    </row>
    <row r="49" spans="1:61" ht="78.75" customHeight="1" x14ac:dyDescent="0.3">
      <c r="A49" s="240"/>
      <c r="B49" s="203"/>
      <c r="C49" s="207"/>
      <c r="D49" s="169"/>
      <c r="E49" s="169"/>
      <c r="F49" s="169"/>
      <c r="G49" s="66" t="s">
        <v>1481</v>
      </c>
      <c r="H49" s="169"/>
      <c r="I49" s="169"/>
      <c r="J49" s="159"/>
      <c r="K49" s="159"/>
      <c r="L49" s="159"/>
      <c r="M49" s="172"/>
      <c r="N49" s="173"/>
      <c r="O49" s="174"/>
      <c r="P49" s="160"/>
      <c r="Q49" s="166"/>
      <c r="R49" s="358" t="s">
        <v>1482</v>
      </c>
      <c r="S49" s="50" t="s">
        <v>78</v>
      </c>
      <c r="T49" s="51" t="s">
        <v>1483</v>
      </c>
      <c r="U49" s="50" t="s">
        <v>79</v>
      </c>
      <c r="V49" s="50" t="s">
        <v>80</v>
      </c>
      <c r="W49" s="52">
        <f>VLOOKUP(V49,'[5]Datos Validacion'!$K$6:$L$8,2,0)</f>
        <v>0.25</v>
      </c>
      <c r="X49" s="51" t="s">
        <v>96</v>
      </c>
      <c r="Y49" s="52">
        <f>VLOOKUP(X49,'[5]Datos Validacion'!$M$6:$N$7,2,0)</f>
        <v>0.15</v>
      </c>
      <c r="Z49" s="50" t="s">
        <v>82</v>
      </c>
      <c r="AA49" s="62" t="s">
        <v>1484</v>
      </c>
      <c r="AB49" s="50" t="s">
        <v>84</v>
      </c>
      <c r="AC49" s="51" t="s">
        <v>1485</v>
      </c>
      <c r="AD49" s="130">
        <f t="shared" si="9"/>
        <v>0.4</v>
      </c>
      <c r="AE49" s="109" t="str">
        <f>IF(AF49&lt;=20%,"MUY BAJA",IF(AF49&lt;=40%,"BAJA",IF(AF49&lt;=60%,"MEDIA",IF(AF49&lt;=80%,"ALTA","MUY ALTA"))))</f>
        <v>MUY BAJA</v>
      </c>
      <c r="AF49" s="155">
        <f>+AF48-(AF48*AD48)</f>
        <v>7.1999999999999995E-2</v>
      </c>
      <c r="AG49" s="162"/>
      <c r="AH49" s="162"/>
      <c r="AI49" s="166"/>
      <c r="AJ49" s="159"/>
      <c r="AK49" s="168"/>
      <c r="AL49" s="168"/>
      <c r="AM49" s="294"/>
      <c r="AN49" s="299"/>
      <c r="AO49" s="292"/>
      <c r="AP49" s="292"/>
      <c r="AQ49" s="300"/>
      <c r="AR49" s="292"/>
      <c r="AS49" s="292"/>
      <c r="AT49" s="300"/>
      <c r="AU49" s="292"/>
      <c r="AV49" s="292"/>
      <c r="AW49" s="300"/>
      <c r="AX49" s="292"/>
      <c r="AY49" s="292"/>
      <c r="AZ49" s="300"/>
      <c r="BA49" s="292"/>
      <c r="BB49" s="292"/>
      <c r="BC49" s="300"/>
      <c r="BD49" s="292"/>
      <c r="BE49" s="292"/>
      <c r="BF49" s="299"/>
      <c r="BG49" s="299"/>
      <c r="BH49" s="317"/>
    </row>
    <row r="50" spans="1:61" ht="82.5" customHeight="1" x14ac:dyDescent="0.3">
      <c r="A50" s="238" t="s">
        <v>3</v>
      </c>
      <c r="B50" s="170"/>
      <c r="C50" s="160" t="s">
        <v>284</v>
      </c>
      <c r="D50" s="159" t="s">
        <v>285</v>
      </c>
      <c r="E50" s="159" t="s">
        <v>286</v>
      </c>
      <c r="F50" s="110" t="s">
        <v>67</v>
      </c>
      <c r="G50" s="73" t="s">
        <v>287</v>
      </c>
      <c r="H50" s="170" t="s">
        <v>288</v>
      </c>
      <c r="I50" s="214" t="s">
        <v>289</v>
      </c>
      <c r="J50" s="159" t="s">
        <v>71</v>
      </c>
      <c r="K50" s="169" t="s">
        <v>290</v>
      </c>
      <c r="L50" s="159" t="s">
        <v>152</v>
      </c>
      <c r="M50" s="172">
        <v>0.4</v>
      </c>
      <c r="N50" s="173" t="s">
        <v>223</v>
      </c>
      <c r="O50" s="174">
        <v>0.2</v>
      </c>
      <c r="P50" s="160" t="s">
        <v>291</v>
      </c>
      <c r="Q50" s="166" t="s">
        <v>146</v>
      </c>
      <c r="R50" s="359" t="s">
        <v>292</v>
      </c>
      <c r="S50" s="170" t="s">
        <v>78</v>
      </c>
      <c r="T50" s="160" t="s">
        <v>293</v>
      </c>
      <c r="U50" s="170" t="s">
        <v>79</v>
      </c>
      <c r="V50" s="209" t="s">
        <v>80</v>
      </c>
      <c r="W50" s="172">
        <f>VLOOKUP(V50,'[6]Datos Validacion'!$K$6:$L$8,2,0)</f>
        <v>0.25</v>
      </c>
      <c r="X50" s="160" t="s">
        <v>96</v>
      </c>
      <c r="Y50" s="172">
        <f>VLOOKUP(X50,'[6]Datos Validacion'!$M$6:$N$7,2,0)</f>
        <v>0.15</v>
      </c>
      <c r="Z50" s="170" t="s">
        <v>82</v>
      </c>
      <c r="AA50" s="176" t="s">
        <v>294</v>
      </c>
      <c r="AB50" s="170" t="s">
        <v>84</v>
      </c>
      <c r="AC50" s="160" t="s">
        <v>295</v>
      </c>
      <c r="AD50" s="164">
        <f t="shared" si="9"/>
        <v>0.4</v>
      </c>
      <c r="AE50" s="165" t="str">
        <f>IF(AF50&lt;=20%,"MUY BAJA",IF(AF50&lt;=40%,"BAJA",IF(AF50&lt;=60%,"MEDIA",IF(AF50&lt;=80%,"ALTA","MUY ALTA"))))</f>
        <v>BAJA</v>
      </c>
      <c r="AF50" s="165">
        <f>IF(OR(V50="prevenir",V50="detectar"),(M50-(M50*AD50)), M50)</f>
        <v>0.24</v>
      </c>
      <c r="AG50" s="165" t="str">
        <f t="shared" ref="AG50" si="11">IF(AH50&lt;=20%,"LEVE",IF(AH50&lt;=40%,"MENOR",IF(AH50&lt;=60%,"MODERADO",IF(AH50&lt;=80%,"MAYOR","CATASTROFICO"))))</f>
        <v>LEVE</v>
      </c>
      <c r="AH50" s="165">
        <f>IF(V50="corregir",(O50-(O50*AD50)), O50)</f>
        <v>0.2</v>
      </c>
      <c r="AI50" s="166" t="s">
        <v>146</v>
      </c>
      <c r="AJ50" s="159" t="s">
        <v>86</v>
      </c>
      <c r="AK50" s="168"/>
      <c r="AL50" s="168"/>
      <c r="AM50" s="314">
        <v>45118</v>
      </c>
      <c r="AN50" s="360" t="s">
        <v>286</v>
      </c>
      <c r="AO50" s="314"/>
      <c r="AP50" s="314" t="s">
        <v>3</v>
      </c>
      <c r="AQ50" s="360" t="s">
        <v>1762</v>
      </c>
      <c r="AR50" s="314" t="s">
        <v>3</v>
      </c>
      <c r="AS50" s="314"/>
      <c r="AT50" s="360" t="s">
        <v>1763</v>
      </c>
      <c r="AU50" s="314" t="s">
        <v>3</v>
      </c>
      <c r="AV50" s="314"/>
      <c r="AW50" s="360" t="s">
        <v>1764</v>
      </c>
      <c r="AX50" s="314"/>
      <c r="AY50" s="314" t="s">
        <v>3</v>
      </c>
      <c r="AZ50" s="360" t="s">
        <v>1765</v>
      </c>
      <c r="BA50" s="314"/>
      <c r="BB50" s="314"/>
      <c r="BC50" s="360" t="s">
        <v>1766</v>
      </c>
      <c r="BD50" s="314"/>
      <c r="BE50" s="314" t="s">
        <v>3</v>
      </c>
      <c r="BF50" s="360" t="s">
        <v>1767</v>
      </c>
      <c r="BG50" s="295" t="s">
        <v>1768</v>
      </c>
      <c r="BH50" s="317" t="s">
        <v>2013</v>
      </c>
      <c r="BI50" s="270"/>
    </row>
    <row r="51" spans="1:61" ht="150.75" customHeight="1" x14ac:dyDescent="0.3">
      <c r="A51" s="238"/>
      <c r="B51" s="170"/>
      <c r="C51" s="160"/>
      <c r="D51" s="159"/>
      <c r="E51" s="159"/>
      <c r="F51" s="110" t="s">
        <v>67</v>
      </c>
      <c r="G51" s="73" t="s">
        <v>296</v>
      </c>
      <c r="H51" s="170"/>
      <c r="I51" s="214"/>
      <c r="J51" s="159"/>
      <c r="K51" s="169"/>
      <c r="L51" s="159"/>
      <c r="M51" s="172"/>
      <c r="N51" s="173"/>
      <c r="O51" s="174"/>
      <c r="P51" s="160"/>
      <c r="Q51" s="166"/>
      <c r="R51" s="359"/>
      <c r="S51" s="170"/>
      <c r="T51" s="160"/>
      <c r="U51" s="170"/>
      <c r="V51" s="209"/>
      <c r="W51" s="172"/>
      <c r="X51" s="160"/>
      <c r="Y51" s="172"/>
      <c r="Z51" s="170"/>
      <c r="AA51" s="176"/>
      <c r="AB51" s="170"/>
      <c r="AC51" s="160"/>
      <c r="AD51" s="164"/>
      <c r="AE51" s="165"/>
      <c r="AF51" s="165"/>
      <c r="AG51" s="165"/>
      <c r="AH51" s="165"/>
      <c r="AI51" s="166"/>
      <c r="AJ51" s="159"/>
      <c r="AK51" s="168"/>
      <c r="AL51" s="168"/>
      <c r="AM51" s="314"/>
      <c r="AN51" s="360"/>
      <c r="AO51" s="314"/>
      <c r="AP51" s="314"/>
      <c r="AQ51" s="360"/>
      <c r="AR51" s="314"/>
      <c r="AS51" s="314"/>
      <c r="AT51" s="360"/>
      <c r="AU51" s="314"/>
      <c r="AV51" s="314"/>
      <c r="AW51" s="360"/>
      <c r="AX51" s="314"/>
      <c r="AY51" s="314"/>
      <c r="AZ51" s="360"/>
      <c r="BA51" s="314"/>
      <c r="BB51" s="314"/>
      <c r="BC51" s="360"/>
      <c r="BD51" s="314"/>
      <c r="BE51" s="314"/>
      <c r="BF51" s="360"/>
      <c r="BG51" s="295"/>
      <c r="BH51" s="317"/>
      <c r="BI51" s="270"/>
    </row>
    <row r="52" spans="1:61" s="48" customFormat="1" ht="82.5" customHeight="1" x14ac:dyDescent="0.35">
      <c r="A52" s="238" t="s">
        <v>3</v>
      </c>
      <c r="B52" s="170"/>
      <c r="C52" s="160" t="s">
        <v>284</v>
      </c>
      <c r="D52" s="159" t="s">
        <v>297</v>
      </c>
      <c r="E52" s="159" t="s">
        <v>298</v>
      </c>
      <c r="F52" s="159" t="s">
        <v>67</v>
      </c>
      <c r="G52" s="112" t="s">
        <v>299</v>
      </c>
      <c r="H52" s="170" t="s">
        <v>300</v>
      </c>
      <c r="I52" s="361" t="s">
        <v>301</v>
      </c>
      <c r="J52" s="159" t="s">
        <v>71</v>
      </c>
      <c r="K52" s="159" t="s">
        <v>302</v>
      </c>
      <c r="L52" s="159" t="s">
        <v>152</v>
      </c>
      <c r="M52" s="172">
        <v>0.4</v>
      </c>
      <c r="N52" s="173" t="s">
        <v>223</v>
      </c>
      <c r="O52" s="174">
        <v>0.2</v>
      </c>
      <c r="P52" s="160" t="s">
        <v>291</v>
      </c>
      <c r="Q52" s="166" t="s">
        <v>146</v>
      </c>
      <c r="R52" s="73" t="s">
        <v>303</v>
      </c>
      <c r="S52" s="54" t="s">
        <v>78</v>
      </c>
      <c r="T52" s="59" t="s">
        <v>304</v>
      </c>
      <c r="U52" s="54" t="s">
        <v>79</v>
      </c>
      <c r="V52" s="54" t="s">
        <v>80</v>
      </c>
      <c r="W52" s="52">
        <v>0.25</v>
      </c>
      <c r="X52" s="59" t="s">
        <v>96</v>
      </c>
      <c r="Y52" s="52">
        <v>0.15</v>
      </c>
      <c r="Z52" s="54" t="s">
        <v>82</v>
      </c>
      <c r="AA52" s="69" t="s">
        <v>305</v>
      </c>
      <c r="AB52" s="54" t="s">
        <v>84</v>
      </c>
      <c r="AC52" s="59" t="s">
        <v>306</v>
      </c>
      <c r="AD52" s="121">
        <f t="shared" ref="AD52:AD61" si="12">+W52+Y52</f>
        <v>0.4</v>
      </c>
      <c r="AE52" s="108" t="str">
        <f t="shared" ref="AE52:AE61" si="13">IF(AF52&lt;=20%,"MUY BAJA",IF(AF52&lt;=40%,"BAJA",IF(AF52&lt;=60%,"MEDIA",IF(AF52&lt;=80%,"ALTA","MUY ALTA"))))</f>
        <v>BAJA</v>
      </c>
      <c r="AF52" s="108">
        <f>IF(OR(V52="prevenir",V52="detectar"),(M52-(M52*AD52)), M52)</f>
        <v>0.24</v>
      </c>
      <c r="AG52" s="165" t="str">
        <f>IF(AH52&lt;=20%,"LEVE",IF(AH52&lt;=40%,"MENOR",IF(AH52&lt;=60%,"MODERADO",IF(AH52&lt;=80%,"MAYOR","CATASTROFICO"))))</f>
        <v>LEVE</v>
      </c>
      <c r="AH52" s="165">
        <f>IF(V52="corregir",(O52-(O52*AD52)), O52)</f>
        <v>0.2</v>
      </c>
      <c r="AI52" s="166" t="s">
        <v>146</v>
      </c>
      <c r="AJ52" s="159" t="s">
        <v>86</v>
      </c>
      <c r="AK52" s="168"/>
      <c r="AL52" s="168"/>
      <c r="AM52" s="294">
        <v>45118</v>
      </c>
      <c r="AN52" s="292" t="s">
        <v>298</v>
      </c>
      <c r="AO52" s="292"/>
      <c r="AP52" s="292" t="s">
        <v>3</v>
      </c>
      <c r="AQ52" s="299" t="s">
        <v>1769</v>
      </c>
      <c r="AR52" s="292" t="s">
        <v>3</v>
      </c>
      <c r="AS52" s="292"/>
      <c r="AT52" s="300" t="s">
        <v>1770</v>
      </c>
      <c r="AU52" s="292" t="s">
        <v>3</v>
      </c>
      <c r="AV52" s="292"/>
      <c r="AW52" s="300" t="s">
        <v>1771</v>
      </c>
      <c r="AX52" s="292"/>
      <c r="AY52" s="292" t="s">
        <v>3</v>
      </c>
      <c r="AZ52" s="300" t="s">
        <v>1772</v>
      </c>
      <c r="BA52" s="292"/>
      <c r="BB52" s="292"/>
      <c r="BC52" s="299" t="s">
        <v>1766</v>
      </c>
      <c r="BD52" s="292"/>
      <c r="BE52" s="292" t="s">
        <v>3</v>
      </c>
      <c r="BF52" s="299" t="s">
        <v>1773</v>
      </c>
      <c r="BG52" s="299" t="s">
        <v>1768</v>
      </c>
      <c r="BH52" s="317" t="s">
        <v>2013</v>
      </c>
      <c r="BI52" s="271"/>
    </row>
    <row r="53" spans="1:61" s="57" customFormat="1" ht="51" customHeight="1" x14ac:dyDescent="0.3">
      <c r="A53" s="238"/>
      <c r="B53" s="170"/>
      <c r="C53" s="160"/>
      <c r="D53" s="159"/>
      <c r="E53" s="159"/>
      <c r="F53" s="159"/>
      <c r="G53" s="49" t="s">
        <v>308</v>
      </c>
      <c r="H53" s="170"/>
      <c r="I53" s="361"/>
      <c r="J53" s="159"/>
      <c r="K53" s="159"/>
      <c r="L53" s="159"/>
      <c r="M53" s="172"/>
      <c r="N53" s="173"/>
      <c r="O53" s="174"/>
      <c r="P53" s="160"/>
      <c r="Q53" s="166"/>
      <c r="R53" s="73" t="s">
        <v>309</v>
      </c>
      <c r="S53" s="54" t="s">
        <v>78</v>
      </c>
      <c r="T53" s="59" t="s">
        <v>304</v>
      </c>
      <c r="U53" s="54" t="s">
        <v>79</v>
      </c>
      <c r="V53" s="54" t="s">
        <v>80</v>
      </c>
      <c r="W53" s="52">
        <v>0.25</v>
      </c>
      <c r="X53" s="59" t="s">
        <v>96</v>
      </c>
      <c r="Y53" s="52">
        <v>0.15</v>
      </c>
      <c r="Z53" s="54" t="s">
        <v>82</v>
      </c>
      <c r="AA53" s="69" t="s">
        <v>310</v>
      </c>
      <c r="AB53" s="54" t="s">
        <v>84</v>
      </c>
      <c r="AC53" s="59" t="s">
        <v>311</v>
      </c>
      <c r="AD53" s="121">
        <f t="shared" si="12"/>
        <v>0.4</v>
      </c>
      <c r="AE53" s="108" t="str">
        <f t="shared" si="13"/>
        <v>MUY BAJA</v>
      </c>
      <c r="AF53" s="108">
        <f>+AF52-(AF52*AD53)</f>
        <v>0.14399999999999999</v>
      </c>
      <c r="AG53" s="165"/>
      <c r="AH53" s="165"/>
      <c r="AI53" s="166"/>
      <c r="AJ53" s="159"/>
      <c r="AK53" s="168"/>
      <c r="AL53" s="168"/>
      <c r="AM53" s="294"/>
      <c r="AN53" s="292"/>
      <c r="AO53" s="292"/>
      <c r="AP53" s="292"/>
      <c r="AQ53" s="299"/>
      <c r="AR53" s="292"/>
      <c r="AS53" s="292"/>
      <c r="AT53" s="300"/>
      <c r="AU53" s="292"/>
      <c r="AV53" s="292"/>
      <c r="AW53" s="300"/>
      <c r="AX53" s="292"/>
      <c r="AY53" s="292"/>
      <c r="AZ53" s="300"/>
      <c r="BA53" s="292"/>
      <c r="BB53" s="292"/>
      <c r="BC53" s="299"/>
      <c r="BD53" s="292"/>
      <c r="BE53" s="292"/>
      <c r="BF53" s="299"/>
      <c r="BG53" s="299"/>
      <c r="BH53" s="317"/>
      <c r="BI53" s="271"/>
    </row>
    <row r="54" spans="1:61" ht="99.75" customHeight="1" x14ac:dyDescent="0.3">
      <c r="A54" s="238" t="s">
        <v>3</v>
      </c>
      <c r="B54" s="170"/>
      <c r="C54" s="160" t="s">
        <v>284</v>
      </c>
      <c r="D54" s="159" t="s">
        <v>312</v>
      </c>
      <c r="E54" s="159" t="s">
        <v>313</v>
      </c>
      <c r="F54" s="110" t="s">
        <v>67</v>
      </c>
      <c r="G54" s="112" t="s">
        <v>314</v>
      </c>
      <c r="H54" s="170" t="s">
        <v>315</v>
      </c>
      <c r="I54" s="361" t="s">
        <v>316</v>
      </c>
      <c r="J54" s="159" t="s">
        <v>71</v>
      </c>
      <c r="K54" s="218" t="s">
        <v>317</v>
      </c>
      <c r="L54" s="159" t="s">
        <v>152</v>
      </c>
      <c r="M54" s="172">
        <v>0.4</v>
      </c>
      <c r="N54" s="173" t="s">
        <v>223</v>
      </c>
      <c r="O54" s="174">
        <v>0.2</v>
      </c>
      <c r="P54" s="160" t="s">
        <v>291</v>
      </c>
      <c r="Q54" s="166" t="s">
        <v>146</v>
      </c>
      <c r="R54" s="66" t="s">
        <v>318</v>
      </c>
      <c r="S54" s="54" t="s">
        <v>78</v>
      </c>
      <c r="T54" s="59" t="s">
        <v>312</v>
      </c>
      <c r="U54" s="54" t="s">
        <v>79</v>
      </c>
      <c r="V54" s="54" t="s">
        <v>80</v>
      </c>
      <c r="W54" s="52">
        <v>0.25</v>
      </c>
      <c r="X54" s="59" t="s">
        <v>96</v>
      </c>
      <c r="Y54" s="52">
        <v>0.15</v>
      </c>
      <c r="Z54" s="54" t="s">
        <v>82</v>
      </c>
      <c r="AA54" s="69" t="s">
        <v>319</v>
      </c>
      <c r="AB54" s="54" t="s">
        <v>84</v>
      </c>
      <c r="AC54" s="59" t="s">
        <v>320</v>
      </c>
      <c r="AD54" s="121">
        <f t="shared" si="12"/>
        <v>0.4</v>
      </c>
      <c r="AE54" s="108" t="str">
        <f t="shared" si="13"/>
        <v>BAJA</v>
      </c>
      <c r="AF54" s="108">
        <f>IF(OR(V54="prevenir",V54="detectar"),(M54-(M54*AD54)), M54)</f>
        <v>0.24</v>
      </c>
      <c r="AG54" s="165" t="str">
        <f>IF(AH54&lt;=20%,"LEVE",IF(AH54&lt;=40%,"MENOR",IF(AH54&lt;=60%,"MODERADO",IF(AH54&lt;=80%,"MAYOR","CATASTROFICO"))))</f>
        <v>LEVE</v>
      </c>
      <c r="AH54" s="165">
        <f>IF(V54="corregir",(O54-(O54*AD54)), O54)</f>
        <v>0.2</v>
      </c>
      <c r="AI54" s="166" t="s">
        <v>146</v>
      </c>
      <c r="AJ54" s="159" t="s">
        <v>86</v>
      </c>
      <c r="AK54" s="168"/>
      <c r="AL54" s="168"/>
      <c r="AM54" s="360">
        <v>45121</v>
      </c>
      <c r="AN54" s="299" t="s">
        <v>1926</v>
      </c>
      <c r="AO54" s="299"/>
      <c r="AP54" s="299" t="s">
        <v>3</v>
      </c>
      <c r="AQ54" s="299" t="s">
        <v>1927</v>
      </c>
      <c r="AR54" s="299" t="s">
        <v>3</v>
      </c>
      <c r="AS54" s="299"/>
      <c r="AT54" s="299" t="s">
        <v>1928</v>
      </c>
      <c r="AU54" s="299" t="s">
        <v>1755</v>
      </c>
      <c r="AV54" s="299"/>
      <c r="AW54" s="299" t="s">
        <v>1929</v>
      </c>
      <c r="AX54" s="299"/>
      <c r="AY54" s="299" t="s">
        <v>1755</v>
      </c>
      <c r="AZ54" s="299" t="s">
        <v>1930</v>
      </c>
      <c r="BA54" s="299"/>
      <c r="BB54" s="299"/>
      <c r="BC54" s="299"/>
      <c r="BD54" s="299"/>
      <c r="BE54" s="299" t="s">
        <v>1755</v>
      </c>
      <c r="BF54" s="299" t="s">
        <v>1931</v>
      </c>
      <c r="BG54" s="292"/>
      <c r="BH54" s="317" t="s">
        <v>2014</v>
      </c>
    </row>
    <row r="55" spans="1:61" ht="129.75" customHeight="1" x14ac:dyDescent="0.3">
      <c r="A55" s="238"/>
      <c r="B55" s="170"/>
      <c r="C55" s="160"/>
      <c r="D55" s="159"/>
      <c r="E55" s="159"/>
      <c r="F55" s="110" t="s">
        <v>67</v>
      </c>
      <c r="G55" s="362" t="s">
        <v>321</v>
      </c>
      <c r="H55" s="170"/>
      <c r="I55" s="361"/>
      <c r="J55" s="159"/>
      <c r="K55" s="218"/>
      <c r="L55" s="159"/>
      <c r="M55" s="172"/>
      <c r="N55" s="173"/>
      <c r="O55" s="174"/>
      <c r="P55" s="160"/>
      <c r="Q55" s="166"/>
      <c r="R55" s="66" t="s">
        <v>322</v>
      </c>
      <c r="S55" s="54" t="s">
        <v>78</v>
      </c>
      <c r="T55" s="59" t="s">
        <v>323</v>
      </c>
      <c r="U55" s="54" t="s">
        <v>79</v>
      </c>
      <c r="V55" s="54" t="s">
        <v>80</v>
      </c>
      <c r="W55" s="52">
        <v>0.25</v>
      </c>
      <c r="X55" s="59" t="s">
        <v>96</v>
      </c>
      <c r="Y55" s="52">
        <v>0.15</v>
      </c>
      <c r="Z55" s="54" t="s">
        <v>82</v>
      </c>
      <c r="AA55" s="69" t="s">
        <v>324</v>
      </c>
      <c r="AB55" s="54" t="s">
        <v>84</v>
      </c>
      <c r="AC55" s="59" t="s">
        <v>325</v>
      </c>
      <c r="AD55" s="121">
        <f t="shared" si="12"/>
        <v>0.4</v>
      </c>
      <c r="AE55" s="108" t="str">
        <f t="shared" si="13"/>
        <v>MUY BAJA</v>
      </c>
      <c r="AF55" s="108">
        <f>IF(OR(V55="prevenir",V55="detectar"),(M55-(M55*AD55)), M55)</f>
        <v>0</v>
      </c>
      <c r="AG55" s="165"/>
      <c r="AH55" s="165"/>
      <c r="AI55" s="166"/>
      <c r="AJ55" s="159"/>
      <c r="AK55" s="168"/>
      <c r="AL55" s="168"/>
      <c r="AM55" s="299"/>
      <c r="AN55" s="299"/>
      <c r="AO55" s="299"/>
      <c r="AP55" s="299"/>
      <c r="AQ55" s="299"/>
      <c r="AR55" s="299"/>
      <c r="AS55" s="299"/>
      <c r="AT55" s="299"/>
      <c r="AU55" s="299"/>
      <c r="AV55" s="299"/>
      <c r="AW55" s="299"/>
      <c r="AX55" s="299"/>
      <c r="AY55" s="299"/>
      <c r="AZ55" s="299"/>
      <c r="BA55" s="299"/>
      <c r="BB55" s="299"/>
      <c r="BC55" s="299"/>
      <c r="BD55" s="299"/>
      <c r="BE55" s="299"/>
      <c r="BF55" s="299"/>
      <c r="BG55" s="292"/>
      <c r="BH55" s="317"/>
    </row>
    <row r="56" spans="1:61" ht="51.75" customHeight="1" x14ac:dyDescent="0.3">
      <c r="A56" s="238" t="s">
        <v>3</v>
      </c>
      <c r="B56" s="170"/>
      <c r="C56" s="160" t="s">
        <v>284</v>
      </c>
      <c r="D56" s="159" t="s">
        <v>312</v>
      </c>
      <c r="E56" s="159" t="s">
        <v>313</v>
      </c>
      <c r="F56" s="110" t="s">
        <v>104</v>
      </c>
      <c r="G56" s="362" t="s">
        <v>326</v>
      </c>
      <c r="H56" s="170" t="s">
        <v>327</v>
      </c>
      <c r="I56" s="214" t="s">
        <v>328</v>
      </c>
      <c r="J56" s="159" t="s">
        <v>71</v>
      </c>
      <c r="K56" s="218" t="s">
        <v>329</v>
      </c>
      <c r="L56" s="159" t="s">
        <v>152</v>
      </c>
      <c r="M56" s="172">
        <v>0.4</v>
      </c>
      <c r="N56" s="173" t="s">
        <v>223</v>
      </c>
      <c r="O56" s="174">
        <v>0.2</v>
      </c>
      <c r="P56" s="160" t="s">
        <v>291</v>
      </c>
      <c r="Q56" s="166" t="s">
        <v>146</v>
      </c>
      <c r="R56" s="66" t="s">
        <v>330</v>
      </c>
      <c r="S56" s="54" t="s">
        <v>78</v>
      </c>
      <c r="T56" s="59" t="s">
        <v>312</v>
      </c>
      <c r="U56" s="54" t="s">
        <v>79</v>
      </c>
      <c r="V56" s="54" t="s">
        <v>80</v>
      </c>
      <c r="W56" s="52">
        <v>0.25</v>
      </c>
      <c r="X56" s="59" t="s">
        <v>96</v>
      </c>
      <c r="Y56" s="52">
        <v>0.15</v>
      </c>
      <c r="Z56" s="54" t="s">
        <v>82</v>
      </c>
      <c r="AA56" s="69" t="s">
        <v>331</v>
      </c>
      <c r="AB56" s="54" t="s">
        <v>84</v>
      </c>
      <c r="AC56" s="59" t="s">
        <v>332</v>
      </c>
      <c r="AD56" s="121">
        <f t="shared" si="12"/>
        <v>0.4</v>
      </c>
      <c r="AE56" s="108" t="str">
        <f t="shared" si="13"/>
        <v>BAJA</v>
      </c>
      <c r="AF56" s="108">
        <f>IF(OR(V56="prevenir",V56="detectar"),(M56-(M56*AD56)), M56)</f>
        <v>0.24</v>
      </c>
      <c r="AG56" s="165" t="str">
        <f>IF(AH56&lt;=20%,"LEVE",IF(AH56&lt;=40%,"MENOR",IF(AH56&lt;=60%,"MODERADO",IF(AH56&lt;=80%,"MAYOR","CATASTROFICO"))))</f>
        <v>LEVE</v>
      </c>
      <c r="AH56" s="220">
        <f>IF(V56="corregir",(O56-(O56*AD56)), O56)</f>
        <v>0.2</v>
      </c>
      <c r="AI56" s="166" t="s">
        <v>146</v>
      </c>
      <c r="AJ56" s="159" t="s">
        <v>86</v>
      </c>
      <c r="AK56" s="168"/>
      <c r="AL56" s="168"/>
      <c r="AM56" s="305">
        <v>45121</v>
      </c>
      <c r="AN56" s="305" t="s">
        <v>1926</v>
      </c>
      <c r="AO56" s="305"/>
      <c r="AP56" s="305" t="s">
        <v>3</v>
      </c>
      <c r="AQ56" s="305" t="s">
        <v>1927</v>
      </c>
      <c r="AR56" s="305" t="s">
        <v>1755</v>
      </c>
      <c r="AS56" s="305"/>
      <c r="AT56" s="305" t="s">
        <v>1928</v>
      </c>
      <c r="AU56" s="305" t="s">
        <v>1755</v>
      </c>
      <c r="AV56" s="305" t="s">
        <v>1780</v>
      </c>
      <c r="AW56" s="305" t="s">
        <v>1929</v>
      </c>
      <c r="AX56" s="305"/>
      <c r="AY56" s="305" t="s">
        <v>1755</v>
      </c>
      <c r="AZ56" s="305" t="s">
        <v>1930</v>
      </c>
      <c r="BA56" s="305"/>
      <c r="BB56" s="305"/>
      <c r="BC56" s="305"/>
      <c r="BD56" s="305"/>
      <c r="BE56" s="305" t="s">
        <v>1755</v>
      </c>
      <c r="BF56" s="305" t="s">
        <v>1931</v>
      </c>
      <c r="BG56" s="305"/>
      <c r="BH56" s="317" t="s">
        <v>1991</v>
      </c>
    </row>
    <row r="57" spans="1:61" ht="47.25" customHeight="1" x14ac:dyDescent="0.3">
      <c r="A57" s="238"/>
      <c r="B57" s="170"/>
      <c r="C57" s="160"/>
      <c r="D57" s="159"/>
      <c r="E57" s="159"/>
      <c r="F57" s="159" t="s">
        <v>104</v>
      </c>
      <c r="G57" s="219" t="s">
        <v>333</v>
      </c>
      <c r="H57" s="170"/>
      <c r="I57" s="214"/>
      <c r="J57" s="159"/>
      <c r="K57" s="218"/>
      <c r="L57" s="159"/>
      <c r="M57" s="172"/>
      <c r="N57" s="173"/>
      <c r="O57" s="174"/>
      <c r="P57" s="160"/>
      <c r="Q57" s="166"/>
      <c r="R57" s="66" t="s">
        <v>334</v>
      </c>
      <c r="S57" s="54" t="s">
        <v>78</v>
      </c>
      <c r="T57" s="59" t="s">
        <v>312</v>
      </c>
      <c r="U57" s="54" t="s">
        <v>79</v>
      </c>
      <c r="V57" s="54" t="s">
        <v>80</v>
      </c>
      <c r="W57" s="52">
        <v>0.25</v>
      </c>
      <c r="X57" s="59" t="s">
        <v>96</v>
      </c>
      <c r="Y57" s="52">
        <v>0.15</v>
      </c>
      <c r="Z57" s="54" t="s">
        <v>82</v>
      </c>
      <c r="AA57" s="69" t="s">
        <v>335</v>
      </c>
      <c r="AB57" s="54" t="s">
        <v>84</v>
      </c>
      <c r="AC57" s="59" t="s">
        <v>332</v>
      </c>
      <c r="AD57" s="121">
        <f t="shared" si="12"/>
        <v>0.4</v>
      </c>
      <c r="AE57" s="108" t="str">
        <f t="shared" si="13"/>
        <v>MUY BAJA</v>
      </c>
      <c r="AF57" s="108">
        <f>+AF56-(AF56*AD57)</f>
        <v>0.14399999999999999</v>
      </c>
      <c r="AG57" s="165"/>
      <c r="AH57" s="220"/>
      <c r="AI57" s="166"/>
      <c r="AJ57" s="159"/>
      <c r="AK57" s="168"/>
      <c r="AL57" s="168"/>
      <c r="AM57" s="295"/>
      <c r="AN57" s="295"/>
      <c r="AO57" s="295"/>
      <c r="AP57" s="295"/>
      <c r="AQ57" s="295"/>
      <c r="AR57" s="295"/>
      <c r="AS57" s="295"/>
      <c r="AT57" s="295"/>
      <c r="AU57" s="295"/>
      <c r="AV57" s="295"/>
      <c r="AW57" s="295"/>
      <c r="AX57" s="295"/>
      <c r="AY57" s="295"/>
      <c r="AZ57" s="295"/>
      <c r="BA57" s="295"/>
      <c r="BB57" s="295"/>
      <c r="BC57" s="295"/>
      <c r="BD57" s="295"/>
      <c r="BE57" s="295"/>
      <c r="BF57" s="295"/>
      <c r="BG57" s="295"/>
      <c r="BH57" s="317"/>
    </row>
    <row r="58" spans="1:61" ht="45.75" customHeight="1" x14ac:dyDescent="0.3">
      <c r="A58" s="238"/>
      <c r="B58" s="170"/>
      <c r="C58" s="160"/>
      <c r="D58" s="159"/>
      <c r="E58" s="159"/>
      <c r="F58" s="159"/>
      <c r="G58" s="219"/>
      <c r="H58" s="170"/>
      <c r="I58" s="214"/>
      <c r="J58" s="159"/>
      <c r="K58" s="218"/>
      <c r="L58" s="159"/>
      <c r="M58" s="172"/>
      <c r="N58" s="173"/>
      <c r="O58" s="174"/>
      <c r="P58" s="160"/>
      <c r="Q58" s="166"/>
      <c r="R58" s="66" t="s">
        <v>336</v>
      </c>
      <c r="S58" s="54" t="s">
        <v>78</v>
      </c>
      <c r="T58" s="59" t="s">
        <v>312</v>
      </c>
      <c r="U58" s="54" t="s">
        <v>79</v>
      </c>
      <c r="V58" s="54" t="s">
        <v>184</v>
      </c>
      <c r="W58" s="52">
        <v>0.15</v>
      </c>
      <c r="X58" s="59" t="s">
        <v>96</v>
      </c>
      <c r="Y58" s="52">
        <v>0.15</v>
      </c>
      <c r="Z58" s="54" t="s">
        <v>82</v>
      </c>
      <c r="AA58" s="69" t="s">
        <v>337</v>
      </c>
      <c r="AB58" s="54" t="s">
        <v>84</v>
      </c>
      <c r="AC58" s="59" t="s">
        <v>338</v>
      </c>
      <c r="AD58" s="121">
        <f t="shared" si="12"/>
        <v>0.3</v>
      </c>
      <c r="AE58" s="108" t="str">
        <f t="shared" si="13"/>
        <v>MUY BAJA</v>
      </c>
      <c r="AF58" s="108">
        <f>+AF57-(AF57*AD58)</f>
        <v>0.1008</v>
      </c>
      <c r="AG58" s="165"/>
      <c r="AH58" s="220"/>
      <c r="AI58" s="166"/>
      <c r="AJ58" s="159"/>
      <c r="AK58" s="168"/>
      <c r="AL58" s="168"/>
      <c r="AM58" s="295"/>
      <c r="AN58" s="295"/>
      <c r="AO58" s="295"/>
      <c r="AP58" s="295"/>
      <c r="AQ58" s="295"/>
      <c r="AR58" s="295"/>
      <c r="AS58" s="295"/>
      <c r="AT58" s="295"/>
      <c r="AU58" s="295"/>
      <c r="AV58" s="295"/>
      <c r="AW58" s="295"/>
      <c r="AX58" s="295"/>
      <c r="AY58" s="295"/>
      <c r="AZ58" s="295"/>
      <c r="BA58" s="295"/>
      <c r="BB58" s="295"/>
      <c r="BC58" s="295"/>
      <c r="BD58" s="295"/>
      <c r="BE58" s="295"/>
      <c r="BF58" s="295"/>
      <c r="BG58" s="295"/>
      <c r="BH58" s="317"/>
    </row>
    <row r="59" spans="1:61" ht="54" customHeight="1" x14ac:dyDescent="0.3">
      <c r="A59" s="238" t="s">
        <v>3</v>
      </c>
      <c r="B59" s="170"/>
      <c r="C59" s="160" t="s">
        <v>284</v>
      </c>
      <c r="D59" s="159" t="s">
        <v>339</v>
      </c>
      <c r="E59" s="159" t="s">
        <v>313</v>
      </c>
      <c r="F59" s="110" t="s">
        <v>104</v>
      </c>
      <c r="G59" s="112" t="s">
        <v>340</v>
      </c>
      <c r="H59" s="170" t="s">
        <v>341</v>
      </c>
      <c r="I59" s="361" t="s">
        <v>342</v>
      </c>
      <c r="J59" s="159" t="s">
        <v>71</v>
      </c>
      <c r="K59" s="218" t="s">
        <v>343</v>
      </c>
      <c r="L59" s="159" t="s">
        <v>73</v>
      </c>
      <c r="M59" s="172">
        <v>0.6</v>
      </c>
      <c r="N59" s="173" t="s">
        <v>223</v>
      </c>
      <c r="O59" s="174">
        <v>0.2</v>
      </c>
      <c r="P59" s="160" t="s">
        <v>291</v>
      </c>
      <c r="Q59" s="166" t="s">
        <v>76</v>
      </c>
      <c r="R59" s="66" t="s">
        <v>344</v>
      </c>
      <c r="S59" s="54" t="s">
        <v>78</v>
      </c>
      <c r="T59" s="59" t="s">
        <v>307</v>
      </c>
      <c r="U59" s="54" t="s">
        <v>79</v>
      </c>
      <c r="V59" s="54" t="s">
        <v>184</v>
      </c>
      <c r="W59" s="52">
        <v>0.15</v>
      </c>
      <c r="X59" s="59" t="s">
        <v>96</v>
      </c>
      <c r="Y59" s="52">
        <v>0.15</v>
      </c>
      <c r="Z59" s="54" t="s">
        <v>82</v>
      </c>
      <c r="AA59" s="69" t="s">
        <v>345</v>
      </c>
      <c r="AB59" s="54" t="s">
        <v>84</v>
      </c>
      <c r="AC59" s="59" t="s">
        <v>346</v>
      </c>
      <c r="AD59" s="121">
        <f t="shared" si="12"/>
        <v>0.3</v>
      </c>
      <c r="AE59" s="108" t="str">
        <f t="shared" si="13"/>
        <v>MEDIA</v>
      </c>
      <c r="AF59" s="108">
        <f>IF(OR(V59="prevenir",V59="detectar"),(M59-(M59*AD59)), M59)</f>
        <v>0.42</v>
      </c>
      <c r="AG59" s="165" t="str">
        <f>IF(AH59&lt;=20%,"LEVE",IF(AH59&lt;=40%,"MENOR",IF(AH59&lt;=60%,"MODERADO",IF(AH59&lt;=80%,"MAYOR","CATASTROFICO"))))</f>
        <v>LEVE</v>
      </c>
      <c r="AH59" s="165">
        <f>IF(V59="corregir",(O59-(O59*AD59)), O59)</f>
        <v>0.2</v>
      </c>
      <c r="AI59" s="166" t="s">
        <v>146</v>
      </c>
      <c r="AJ59" s="159" t="s">
        <v>86</v>
      </c>
      <c r="AK59" s="168"/>
      <c r="AL59" s="168"/>
      <c r="AM59" s="294">
        <v>45121</v>
      </c>
      <c r="AN59" s="299" t="s">
        <v>189</v>
      </c>
      <c r="AO59" s="292"/>
      <c r="AP59" s="292" t="s">
        <v>3</v>
      </c>
      <c r="AQ59" s="299" t="s">
        <v>1932</v>
      </c>
      <c r="AR59" s="292" t="s">
        <v>3</v>
      </c>
      <c r="AS59" s="292"/>
      <c r="AT59" s="299" t="s">
        <v>1933</v>
      </c>
      <c r="AU59" s="292" t="s">
        <v>3</v>
      </c>
      <c r="AV59" s="292"/>
      <c r="AW59" s="299" t="s">
        <v>1934</v>
      </c>
      <c r="AX59" s="292" t="s">
        <v>3</v>
      </c>
      <c r="AY59" s="292"/>
      <c r="AZ59" s="299" t="s">
        <v>1935</v>
      </c>
      <c r="BA59" s="292"/>
      <c r="BB59" s="292"/>
      <c r="BC59" s="300"/>
      <c r="BD59" s="292"/>
      <c r="BE59" s="292" t="s">
        <v>3</v>
      </c>
      <c r="BF59" s="299" t="s">
        <v>1931</v>
      </c>
      <c r="BG59" s="299" t="s">
        <v>1936</v>
      </c>
      <c r="BH59" s="317" t="s">
        <v>2014</v>
      </c>
    </row>
    <row r="60" spans="1:61" ht="48.75" customHeight="1" x14ac:dyDescent="0.3">
      <c r="A60" s="238"/>
      <c r="B60" s="170"/>
      <c r="C60" s="160"/>
      <c r="D60" s="159"/>
      <c r="E60" s="159"/>
      <c r="F60" s="110" t="s">
        <v>67</v>
      </c>
      <c r="G60" s="362" t="s">
        <v>347</v>
      </c>
      <c r="H60" s="170"/>
      <c r="I60" s="361"/>
      <c r="J60" s="159"/>
      <c r="K60" s="218"/>
      <c r="L60" s="159"/>
      <c r="M60" s="172"/>
      <c r="N60" s="173"/>
      <c r="O60" s="174"/>
      <c r="P60" s="160"/>
      <c r="Q60" s="166"/>
      <c r="R60" s="73" t="s">
        <v>348</v>
      </c>
      <c r="S60" s="54" t="s">
        <v>78</v>
      </c>
      <c r="T60" s="59" t="s">
        <v>349</v>
      </c>
      <c r="U60" s="54" t="s">
        <v>79</v>
      </c>
      <c r="V60" s="54" t="s">
        <v>80</v>
      </c>
      <c r="W60" s="52">
        <v>0.25</v>
      </c>
      <c r="X60" s="59" t="s">
        <v>96</v>
      </c>
      <c r="Y60" s="52">
        <v>0.15</v>
      </c>
      <c r="Z60" s="54" t="s">
        <v>82</v>
      </c>
      <c r="AA60" s="69" t="s">
        <v>350</v>
      </c>
      <c r="AB60" s="54" t="s">
        <v>84</v>
      </c>
      <c r="AC60" s="59" t="s">
        <v>351</v>
      </c>
      <c r="AD60" s="121">
        <f t="shared" si="12"/>
        <v>0.4</v>
      </c>
      <c r="AE60" s="108" t="str">
        <f t="shared" si="13"/>
        <v>BAJA</v>
      </c>
      <c r="AF60" s="108">
        <f>+AF59-(AF59*AD60)</f>
        <v>0.252</v>
      </c>
      <c r="AG60" s="165"/>
      <c r="AH60" s="165"/>
      <c r="AI60" s="166"/>
      <c r="AJ60" s="159"/>
      <c r="AK60" s="168"/>
      <c r="AL60" s="168"/>
      <c r="AM60" s="294"/>
      <c r="AN60" s="299"/>
      <c r="AO60" s="292"/>
      <c r="AP60" s="292"/>
      <c r="AQ60" s="299"/>
      <c r="AR60" s="292"/>
      <c r="AS60" s="292"/>
      <c r="AT60" s="299"/>
      <c r="AU60" s="292"/>
      <c r="AV60" s="292"/>
      <c r="AW60" s="299"/>
      <c r="AX60" s="292"/>
      <c r="AY60" s="292"/>
      <c r="AZ60" s="299"/>
      <c r="BA60" s="292"/>
      <c r="BB60" s="292"/>
      <c r="BC60" s="300"/>
      <c r="BD60" s="292"/>
      <c r="BE60" s="292"/>
      <c r="BF60" s="299"/>
      <c r="BG60" s="299"/>
      <c r="BH60" s="317"/>
    </row>
    <row r="61" spans="1:61" ht="45.75" customHeight="1" x14ac:dyDescent="0.3">
      <c r="A61" s="238" t="s">
        <v>3</v>
      </c>
      <c r="B61" s="170"/>
      <c r="C61" s="160" t="s">
        <v>284</v>
      </c>
      <c r="D61" s="159" t="s">
        <v>352</v>
      </c>
      <c r="E61" s="159" t="s">
        <v>353</v>
      </c>
      <c r="F61" s="159" t="s">
        <v>67</v>
      </c>
      <c r="G61" s="49" t="s">
        <v>354</v>
      </c>
      <c r="H61" s="159" t="s">
        <v>355</v>
      </c>
      <c r="I61" s="214" t="s">
        <v>356</v>
      </c>
      <c r="J61" s="159" t="s">
        <v>71</v>
      </c>
      <c r="K61" s="159" t="s">
        <v>357</v>
      </c>
      <c r="L61" s="159" t="s">
        <v>117</v>
      </c>
      <c r="M61" s="172">
        <v>0.2</v>
      </c>
      <c r="N61" s="173" t="s">
        <v>223</v>
      </c>
      <c r="O61" s="174">
        <v>0.2</v>
      </c>
      <c r="P61" s="159" t="s">
        <v>291</v>
      </c>
      <c r="Q61" s="166" t="s">
        <v>146</v>
      </c>
      <c r="R61" s="73" t="s">
        <v>358</v>
      </c>
      <c r="S61" s="54" t="s">
        <v>78</v>
      </c>
      <c r="T61" s="59" t="s">
        <v>359</v>
      </c>
      <c r="U61" s="54" t="s">
        <v>79</v>
      </c>
      <c r="V61" s="54" t="s">
        <v>80</v>
      </c>
      <c r="W61" s="52">
        <v>0.25</v>
      </c>
      <c r="X61" s="59" t="s">
        <v>96</v>
      </c>
      <c r="Y61" s="52">
        <v>0.15</v>
      </c>
      <c r="Z61" s="54" t="s">
        <v>82</v>
      </c>
      <c r="AA61" s="69" t="s">
        <v>360</v>
      </c>
      <c r="AB61" s="54" t="s">
        <v>84</v>
      </c>
      <c r="AC61" s="59" t="s">
        <v>361</v>
      </c>
      <c r="AD61" s="121">
        <f t="shared" si="12"/>
        <v>0.4</v>
      </c>
      <c r="AE61" s="165" t="str">
        <f t="shared" si="13"/>
        <v>MUY BAJA</v>
      </c>
      <c r="AF61" s="165">
        <f>IF(OR(V61="prevenir",V61="detectar"),(M61-(M61*AD61)), M61)</f>
        <v>0.12</v>
      </c>
      <c r="AG61" s="165" t="str">
        <f t="shared" ref="AG61" si="14">IF(AH61&lt;=20%,"LEVE",IF(AH61&lt;=40%,"MENOR",IF(AH61&lt;=60%,"MODERADO",IF(AH61&lt;=80%,"MAYOR","CATASTROFICO"))))</f>
        <v>LEVE</v>
      </c>
      <c r="AH61" s="165">
        <f>IF(V61="corregir",(O61-(O61*AD61)), O61)</f>
        <v>0.2</v>
      </c>
      <c r="AI61" s="166" t="s">
        <v>146</v>
      </c>
      <c r="AJ61" s="159" t="s">
        <v>86</v>
      </c>
      <c r="AK61" s="168"/>
      <c r="AL61" s="168"/>
      <c r="AM61" s="294"/>
      <c r="AN61" s="292"/>
      <c r="AO61" s="292"/>
      <c r="AP61" s="299"/>
      <c r="AQ61" s="300"/>
      <c r="AR61" s="292"/>
      <c r="AS61" s="292"/>
      <c r="AT61" s="299"/>
      <c r="AU61" s="292"/>
      <c r="AV61" s="292"/>
      <c r="AW61" s="299"/>
      <c r="AX61" s="292"/>
      <c r="AY61" s="292"/>
      <c r="AZ61" s="297"/>
      <c r="BA61" s="292"/>
      <c r="BB61" s="292"/>
      <c r="BC61" s="297"/>
      <c r="BD61" s="292"/>
      <c r="BE61" s="292"/>
      <c r="BF61" s="299"/>
      <c r="BG61" s="292"/>
      <c r="BH61" s="317" t="s">
        <v>2005</v>
      </c>
    </row>
    <row r="62" spans="1:61" ht="49.5" customHeight="1" x14ac:dyDescent="0.3">
      <c r="A62" s="238"/>
      <c r="B62" s="170"/>
      <c r="C62" s="160"/>
      <c r="D62" s="159"/>
      <c r="E62" s="159"/>
      <c r="F62" s="159"/>
      <c r="G62" s="49" t="s">
        <v>362</v>
      </c>
      <c r="H62" s="159"/>
      <c r="I62" s="214"/>
      <c r="J62" s="159"/>
      <c r="K62" s="159"/>
      <c r="L62" s="159"/>
      <c r="M62" s="172"/>
      <c r="N62" s="173"/>
      <c r="O62" s="174"/>
      <c r="P62" s="159"/>
      <c r="Q62" s="166"/>
      <c r="R62" s="73" t="s">
        <v>363</v>
      </c>
      <c r="S62" s="54" t="s">
        <v>78</v>
      </c>
      <c r="T62" s="59" t="s">
        <v>359</v>
      </c>
      <c r="U62" s="54" t="s">
        <v>79</v>
      </c>
      <c r="V62" s="54" t="s">
        <v>80</v>
      </c>
      <c r="W62" s="52">
        <v>0.25</v>
      </c>
      <c r="X62" s="59" t="s">
        <v>96</v>
      </c>
      <c r="Y62" s="52">
        <v>0.15</v>
      </c>
      <c r="Z62" s="54" t="s">
        <v>82</v>
      </c>
      <c r="AA62" s="69" t="s">
        <v>364</v>
      </c>
      <c r="AB62" s="54" t="s">
        <v>84</v>
      </c>
      <c r="AC62" s="59" t="s">
        <v>365</v>
      </c>
      <c r="AD62" s="121"/>
      <c r="AE62" s="165"/>
      <c r="AF62" s="165"/>
      <c r="AG62" s="165"/>
      <c r="AH62" s="165"/>
      <c r="AI62" s="166"/>
      <c r="AJ62" s="159"/>
      <c r="AK62" s="168"/>
      <c r="AL62" s="168"/>
      <c r="AM62" s="294"/>
      <c r="AN62" s="292"/>
      <c r="AO62" s="292"/>
      <c r="AP62" s="299"/>
      <c r="AQ62" s="300"/>
      <c r="AR62" s="292"/>
      <c r="AS62" s="292"/>
      <c r="AT62" s="299"/>
      <c r="AU62" s="292"/>
      <c r="AV62" s="292"/>
      <c r="AW62" s="299"/>
      <c r="AX62" s="292"/>
      <c r="AY62" s="292"/>
      <c r="AZ62" s="297"/>
      <c r="BA62" s="292"/>
      <c r="BB62" s="292"/>
      <c r="BC62" s="297"/>
      <c r="BD62" s="292"/>
      <c r="BE62" s="292"/>
      <c r="BF62" s="299"/>
      <c r="BG62" s="292"/>
      <c r="BH62" s="317"/>
    </row>
    <row r="63" spans="1:61" ht="59.25" customHeight="1" x14ac:dyDescent="0.3">
      <c r="A63" s="238" t="s">
        <v>3</v>
      </c>
      <c r="B63" s="170"/>
      <c r="C63" s="160" t="s">
        <v>284</v>
      </c>
      <c r="D63" s="159" t="s">
        <v>352</v>
      </c>
      <c r="E63" s="159" t="s">
        <v>353</v>
      </c>
      <c r="F63" s="110" t="s">
        <v>67</v>
      </c>
      <c r="G63" s="112" t="s">
        <v>366</v>
      </c>
      <c r="H63" s="159" t="s">
        <v>367</v>
      </c>
      <c r="I63" s="214" t="s">
        <v>368</v>
      </c>
      <c r="J63" s="159" t="s">
        <v>71</v>
      </c>
      <c r="K63" s="159" t="s">
        <v>369</v>
      </c>
      <c r="L63" s="159" t="s">
        <v>117</v>
      </c>
      <c r="M63" s="172">
        <v>0.2</v>
      </c>
      <c r="N63" s="173" t="s">
        <v>74</v>
      </c>
      <c r="O63" s="174">
        <v>0.4</v>
      </c>
      <c r="P63" s="159" t="s">
        <v>370</v>
      </c>
      <c r="Q63" s="166" t="s">
        <v>146</v>
      </c>
      <c r="R63" s="73" t="s">
        <v>371</v>
      </c>
      <c r="S63" s="54" t="s">
        <v>78</v>
      </c>
      <c r="T63" s="59" t="s">
        <v>359</v>
      </c>
      <c r="U63" s="54" t="s">
        <v>79</v>
      </c>
      <c r="V63" s="54" t="s">
        <v>80</v>
      </c>
      <c r="W63" s="52">
        <v>0.25</v>
      </c>
      <c r="X63" s="59" t="s">
        <v>96</v>
      </c>
      <c r="Y63" s="52">
        <v>0.15</v>
      </c>
      <c r="Z63" s="54" t="s">
        <v>82</v>
      </c>
      <c r="AA63" s="69" t="s">
        <v>372</v>
      </c>
      <c r="AB63" s="54" t="s">
        <v>84</v>
      </c>
      <c r="AC63" s="59" t="s">
        <v>373</v>
      </c>
      <c r="AD63" s="121">
        <f t="shared" ref="AD63:AD76" si="15">+W63+Y63</f>
        <v>0.4</v>
      </c>
      <c r="AE63" s="108" t="str">
        <f t="shared" ref="AE63:AE76" si="16">IF(AF63&lt;=20%,"MUY BAJA",IF(AF63&lt;=40%,"BAJA",IF(AF63&lt;=60%,"MEDIA",IF(AF63&lt;=80%,"ALTA","MUY ALTA"))))</f>
        <v>MUY BAJA</v>
      </c>
      <c r="AF63" s="108">
        <f>IF(OR(V63="prevenir",V63="detectar"),(M63-(M63*AD63)), M63)</f>
        <v>0.12</v>
      </c>
      <c r="AG63" s="165" t="str">
        <f t="shared" ref="AG63" si="17">IF(AH63&lt;=20%,"LEVE",IF(AH63&lt;=40%,"MENOR",IF(AH63&lt;=60%,"MODERADO",IF(AH63&lt;=80%,"MAYOR","CATASTROFICO"))))</f>
        <v>MENOR</v>
      </c>
      <c r="AH63" s="165">
        <f>IF(V63="corregir",(O63-(O63*AD63)), O63)</f>
        <v>0.4</v>
      </c>
      <c r="AI63" s="166" t="s">
        <v>146</v>
      </c>
      <c r="AJ63" s="159" t="s">
        <v>86</v>
      </c>
      <c r="AK63" s="168"/>
      <c r="AL63" s="168"/>
      <c r="AM63" s="294"/>
      <c r="AN63" s="292"/>
      <c r="AO63" s="292"/>
      <c r="AP63" s="299"/>
      <c r="AQ63" s="300"/>
      <c r="AR63" s="292"/>
      <c r="AS63" s="292"/>
      <c r="AT63" s="299"/>
      <c r="AU63" s="292"/>
      <c r="AV63" s="292"/>
      <c r="AW63" s="299"/>
      <c r="AX63" s="292"/>
      <c r="AY63" s="292"/>
      <c r="AZ63" s="297"/>
      <c r="BA63" s="292"/>
      <c r="BB63" s="292"/>
      <c r="BC63" s="297"/>
      <c r="BD63" s="292"/>
      <c r="BE63" s="292"/>
      <c r="BF63" s="299"/>
      <c r="BG63" s="292"/>
      <c r="BH63" s="317" t="s">
        <v>2015</v>
      </c>
    </row>
    <row r="64" spans="1:61" ht="51" customHeight="1" x14ac:dyDescent="0.3">
      <c r="A64" s="238"/>
      <c r="B64" s="170"/>
      <c r="C64" s="160"/>
      <c r="D64" s="159"/>
      <c r="E64" s="159"/>
      <c r="F64" s="110" t="s">
        <v>67</v>
      </c>
      <c r="G64" s="112" t="s">
        <v>374</v>
      </c>
      <c r="H64" s="159"/>
      <c r="I64" s="214"/>
      <c r="J64" s="159"/>
      <c r="K64" s="159"/>
      <c r="L64" s="159"/>
      <c r="M64" s="172"/>
      <c r="N64" s="173"/>
      <c r="O64" s="174"/>
      <c r="P64" s="159"/>
      <c r="Q64" s="166"/>
      <c r="R64" s="73" t="s">
        <v>375</v>
      </c>
      <c r="S64" s="54" t="s">
        <v>78</v>
      </c>
      <c r="T64" s="59" t="s">
        <v>359</v>
      </c>
      <c r="U64" s="54" t="s">
        <v>79</v>
      </c>
      <c r="V64" s="54" t="s">
        <v>80</v>
      </c>
      <c r="W64" s="52">
        <v>0.25</v>
      </c>
      <c r="X64" s="59" t="s">
        <v>96</v>
      </c>
      <c r="Y64" s="52">
        <v>0.15</v>
      </c>
      <c r="Z64" s="54" t="s">
        <v>82</v>
      </c>
      <c r="AA64" s="69" t="s">
        <v>372</v>
      </c>
      <c r="AB64" s="54" t="s">
        <v>84</v>
      </c>
      <c r="AC64" s="137" t="s">
        <v>253</v>
      </c>
      <c r="AD64" s="121">
        <f t="shared" si="15"/>
        <v>0.4</v>
      </c>
      <c r="AE64" s="108" t="str">
        <f t="shared" si="16"/>
        <v>MUY BAJA</v>
      </c>
      <c r="AF64" s="108">
        <f>+AF63-(AF63*AD64)</f>
        <v>7.1999999999999995E-2</v>
      </c>
      <c r="AG64" s="165"/>
      <c r="AH64" s="165"/>
      <c r="AI64" s="166"/>
      <c r="AJ64" s="159"/>
      <c r="AK64" s="168"/>
      <c r="AL64" s="168"/>
      <c r="AM64" s="294"/>
      <c r="AN64" s="292"/>
      <c r="AO64" s="292"/>
      <c r="AP64" s="299"/>
      <c r="AQ64" s="300"/>
      <c r="AR64" s="292"/>
      <c r="AS64" s="292"/>
      <c r="AT64" s="299"/>
      <c r="AU64" s="292"/>
      <c r="AV64" s="292"/>
      <c r="AW64" s="299"/>
      <c r="AX64" s="292"/>
      <c r="AY64" s="292"/>
      <c r="AZ64" s="297"/>
      <c r="BA64" s="292"/>
      <c r="BB64" s="292"/>
      <c r="BC64" s="297"/>
      <c r="BD64" s="292"/>
      <c r="BE64" s="292"/>
      <c r="BF64" s="299"/>
      <c r="BG64" s="292"/>
      <c r="BH64" s="317"/>
    </row>
    <row r="65" spans="1:61" s="123" customFormat="1" ht="82.5" hidden="1" customHeight="1" x14ac:dyDescent="0.25">
      <c r="A65" s="238" t="s">
        <v>3</v>
      </c>
      <c r="B65" s="209"/>
      <c r="C65" s="171" t="s">
        <v>1714</v>
      </c>
      <c r="D65" s="169" t="s">
        <v>1356</v>
      </c>
      <c r="E65" s="169" t="s">
        <v>1357</v>
      </c>
      <c r="F65" s="55" t="s">
        <v>67</v>
      </c>
      <c r="G65" s="124" t="s">
        <v>1358</v>
      </c>
      <c r="H65" s="169" t="s">
        <v>1359</v>
      </c>
      <c r="I65" s="169" t="s">
        <v>1360</v>
      </c>
      <c r="J65" s="169" t="s">
        <v>1361</v>
      </c>
      <c r="K65" s="171" t="s">
        <v>1362</v>
      </c>
      <c r="L65" s="169" t="s">
        <v>376</v>
      </c>
      <c r="M65" s="216">
        <f>VLOOKUP(L65,'[7]Datos Validacion'!$C$6:$D$10,2,0)</f>
        <v>1</v>
      </c>
      <c r="N65" s="173" t="s">
        <v>377</v>
      </c>
      <c r="O65" s="217">
        <f>VLOOKUP(N65,'[7]Datos Validacion'!$E$6:$F$15,2,0)</f>
        <v>0.8</v>
      </c>
      <c r="P65" s="171" t="s">
        <v>1363</v>
      </c>
      <c r="Q65" s="178" t="s">
        <v>378</v>
      </c>
      <c r="R65" s="67" t="s">
        <v>1364</v>
      </c>
      <c r="S65" s="125" t="s">
        <v>78</v>
      </c>
      <c r="T65" s="67" t="s">
        <v>1365</v>
      </c>
      <c r="U65" s="125" t="s">
        <v>79</v>
      </c>
      <c r="V65" s="125" t="s">
        <v>80</v>
      </c>
      <c r="W65" s="126">
        <f>VLOOKUP(V65,'[7]Datos Validacion'!$K$6:$L$8,2,0)</f>
        <v>0.25</v>
      </c>
      <c r="X65" s="68" t="s">
        <v>96</v>
      </c>
      <c r="Y65" s="126">
        <f>VLOOKUP(X65,'[7]Datos Validacion'!$M$6:$N$7,2,0)</f>
        <v>0.15</v>
      </c>
      <c r="Z65" s="125" t="s">
        <v>82</v>
      </c>
      <c r="AA65" s="124" t="s">
        <v>1366</v>
      </c>
      <c r="AB65" s="125" t="s">
        <v>84</v>
      </c>
      <c r="AC65" s="125" t="s">
        <v>1367</v>
      </c>
      <c r="AD65" s="127">
        <f t="shared" si="15"/>
        <v>0.4</v>
      </c>
      <c r="AE65" s="128" t="str">
        <f t="shared" si="16"/>
        <v>MEDIA</v>
      </c>
      <c r="AF65" s="128">
        <f>IF(OR(V65="prevenir",V65="detectar"),(M65-(M65*AD65)), M65)</f>
        <v>0.6</v>
      </c>
      <c r="AG65" s="180" t="str">
        <f t="shared" ref="AG65:AG76" si="18">IF(AH65&lt;=20%,"LEVE",IF(AH65&lt;=40%,"MENOR",IF(AH65&lt;=60%,"MODERADO",IF(AH65&lt;=80%,"MAYOR","CATASTROFICO"))))</f>
        <v>MAYOR</v>
      </c>
      <c r="AH65" s="180">
        <f>IF(V65="corregir",(O65-(O65*AD65)), O65)</f>
        <v>0.8</v>
      </c>
      <c r="AI65" s="178" t="s">
        <v>378</v>
      </c>
      <c r="AJ65" s="169" t="s">
        <v>237</v>
      </c>
      <c r="AK65" s="179">
        <v>441</v>
      </c>
      <c r="AL65" s="169" t="s">
        <v>1368</v>
      </c>
      <c r="AM65" s="294"/>
      <c r="AN65" s="299"/>
      <c r="AO65" s="292"/>
      <c r="AP65" s="292"/>
      <c r="AQ65" s="300"/>
      <c r="AR65" s="292"/>
      <c r="AS65" s="292"/>
      <c r="AT65" s="300"/>
      <c r="AU65" s="292"/>
      <c r="AV65" s="292"/>
      <c r="AW65" s="300"/>
      <c r="AX65" s="292"/>
      <c r="AY65" s="292"/>
      <c r="AZ65" s="300"/>
      <c r="BA65" s="292"/>
      <c r="BB65" s="292"/>
      <c r="BC65" s="300"/>
      <c r="BD65" s="292"/>
      <c r="BE65" s="292"/>
      <c r="BF65" s="300"/>
      <c r="BG65" s="297"/>
      <c r="BH65" s="317" t="s">
        <v>1977</v>
      </c>
      <c r="BI65" s="146"/>
    </row>
    <row r="66" spans="1:61" s="123" customFormat="1" ht="82.5" hidden="1" customHeight="1" x14ac:dyDescent="0.25">
      <c r="A66" s="238"/>
      <c r="B66" s="209"/>
      <c r="C66" s="171"/>
      <c r="D66" s="169"/>
      <c r="E66" s="169"/>
      <c r="F66" s="55" t="s">
        <v>67</v>
      </c>
      <c r="G66" s="124" t="s">
        <v>1407</v>
      </c>
      <c r="H66" s="169"/>
      <c r="I66" s="169"/>
      <c r="J66" s="169"/>
      <c r="K66" s="171"/>
      <c r="L66" s="169"/>
      <c r="M66" s="216"/>
      <c r="N66" s="173"/>
      <c r="O66" s="217"/>
      <c r="P66" s="171"/>
      <c r="Q66" s="178"/>
      <c r="R66" s="67" t="s">
        <v>1408</v>
      </c>
      <c r="S66" s="125" t="s">
        <v>78</v>
      </c>
      <c r="T66" s="67" t="s">
        <v>1409</v>
      </c>
      <c r="U66" s="125" t="s">
        <v>79</v>
      </c>
      <c r="V66" s="125" t="s">
        <v>80</v>
      </c>
      <c r="W66" s="126">
        <f>VLOOKUP(V66,'[7]Datos Validacion'!$K$6:$L$8,2,0)</f>
        <v>0.25</v>
      </c>
      <c r="X66" s="51" t="s">
        <v>81</v>
      </c>
      <c r="Y66" s="52">
        <f>VLOOKUP(X66,'[8]Datos Validacion'!$M$6:$N$7,2,0)</f>
        <v>0.25</v>
      </c>
      <c r="Z66" s="125" t="s">
        <v>82</v>
      </c>
      <c r="AA66" s="124" t="s">
        <v>1366</v>
      </c>
      <c r="AB66" s="125" t="s">
        <v>84</v>
      </c>
      <c r="AC66" s="54" t="s">
        <v>1410</v>
      </c>
      <c r="AD66" s="127">
        <f t="shared" si="15"/>
        <v>0.5</v>
      </c>
      <c r="AE66" s="128" t="str">
        <f t="shared" si="16"/>
        <v>BAJA</v>
      </c>
      <c r="AF66" s="128">
        <f>+AF65-(AF65*AD66)</f>
        <v>0.3</v>
      </c>
      <c r="AG66" s="180"/>
      <c r="AH66" s="180"/>
      <c r="AI66" s="178"/>
      <c r="AJ66" s="169"/>
      <c r="AK66" s="179"/>
      <c r="AL66" s="169"/>
      <c r="AM66" s="294"/>
      <c r="AN66" s="299"/>
      <c r="AO66" s="292"/>
      <c r="AP66" s="292"/>
      <c r="AQ66" s="300"/>
      <c r="AR66" s="292"/>
      <c r="AS66" s="292"/>
      <c r="AT66" s="300"/>
      <c r="AU66" s="292"/>
      <c r="AV66" s="292"/>
      <c r="AW66" s="300"/>
      <c r="AX66" s="292"/>
      <c r="AY66" s="292"/>
      <c r="AZ66" s="300"/>
      <c r="BA66" s="292"/>
      <c r="BB66" s="292"/>
      <c r="BC66" s="300"/>
      <c r="BD66" s="292"/>
      <c r="BE66" s="292"/>
      <c r="BF66" s="300"/>
      <c r="BG66" s="297"/>
      <c r="BH66" s="317"/>
      <c r="BI66" s="146"/>
    </row>
    <row r="67" spans="1:61" s="123" customFormat="1" ht="64.5" hidden="1" customHeight="1" x14ac:dyDescent="0.25">
      <c r="A67" s="238"/>
      <c r="B67" s="209"/>
      <c r="C67" s="171"/>
      <c r="D67" s="169"/>
      <c r="E67" s="169"/>
      <c r="F67" s="55" t="s">
        <v>67</v>
      </c>
      <c r="G67" s="124" t="s">
        <v>1369</v>
      </c>
      <c r="H67" s="169"/>
      <c r="I67" s="169"/>
      <c r="J67" s="169"/>
      <c r="K67" s="171"/>
      <c r="L67" s="169"/>
      <c r="M67" s="216"/>
      <c r="N67" s="173"/>
      <c r="O67" s="217"/>
      <c r="P67" s="171"/>
      <c r="Q67" s="178"/>
      <c r="R67" s="67" t="s">
        <v>1370</v>
      </c>
      <c r="S67" s="125" t="s">
        <v>78</v>
      </c>
      <c r="T67" s="67" t="s">
        <v>1365</v>
      </c>
      <c r="U67" s="125" t="s">
        <v>79</v>
      </c>
      <c r="V67" s="125" t="s">
        <v>80</v>
      </c>
      <c r="W67" s="126">
        <f>VLOOKUP(V67,'[7]Datos Validacion'!$K$6:$L$8,2,0)</f>
        <v>0.25</v>
      </c>
      <c r="X67" s="68" t="s">
        <v>96</v>
      </c>
      <c r="Y67" s="126">
        <f>VLOOKUP(X67,'[7]Datos Validacion'!$M$6:$N$7,2,0)</f>
        <v>0.15</v>
      </c>
      <c r="Z67" s="125" t="s">
        <v>82</v>
      </c>
      <c r="AA67" s="124" t="s">
        <v>1371</v>
      </c>
      <c r="AB67" s="125" t="s">
        <v>84</v>
      </c>
      <c r="AC67" s="125" t="s">
        <v>1367</v>
      </c>
      <c r="AD67" s="127">
        <f t="shared" si="15"/>
        <v>0.4</v>
      </c>
      <c r="AE67" s="128" t="str">
        <f t="shared" si="16"/>
        <v>MUY BAJA</v>
      </c>
      <c r="AF67" s="128">
        <f>AF66-(AF66*AD67)</f>
        <v>0.18</v>
      </c>
      <c r="AG67" s="180"/>
      <c r="AH67" s="180"/>
      <c r="AI67" s="178"/>
      <c r="AJ67" s="169"/>
      <c r="AK67" s="179"/>
      <c r="AL67" s="169"/>
      <c r="AM67" s="294"/>
      <c r="AN67" s="299"/>
      <c r="AO67" s="292"/>
      <c r="AP67" s="292"/>
      <c r="AQ67" s="297"/>
      <c r="AR67" s="292"/>
      <c r="AS67" s="292"/>
      <c r="AT67" s="300"/>
      <c r="AU67" s="292"/>
      <c r="AV67" s="292"/>
      <c r="AW67" s="300"/>
      <c r="AX67" s="292"/>
      <c r="AY67" s="292"/>
      <c r="AZ67" s="300"/>
      <c r="BA67" s="292"/>
      <c r="BB67" s="292"/>
      <c r="BC67" s="300"/>
      <c r="BD67" s="292"/>
      <c r="BE67" s="292"/>
      <c r="BF67" s="300"/>
      <c r="BG67" s="297"/>
      <c r="BH67" s="317"/>
      <c r="BI67" s="146"/>
    </row>
    <row r="68" spans="1:61" s="123" customFormat="1" ht="66" hidden="1" customHeight="1" x14ac:dyDescent="0.25">
      <c r="A68" s="238"/>
      <c r="B68" s="209"/>
      <c r="C68" s="171"/>
      <c r="D68" s="169"/>
      <c r="E68" s="169"/>
      <c r="F68" s="55" t="s">
        <v>67</v>
      </c>
      <c r="G68" s="124" t="s">
        <v>1372</v>
      </c>
      <c r="H68" s="169"/>
      <c r="I68" s="169"/>
      <c r="J68" s="169"/>
      <c r="K68" s="171"/>
      <c r="L68" s="169"/>
      <c r="M68" s="216"/>
      <c r="N68" s="173"/>
      <c r="O68" s="217"/>
      <c r="P68" s="171"/>
      <c r="Q68" s="178"/>
      <c r="R68" s="67" t="s">
        <v>1373</v>
      </c>
      <c r="S68" s="125" t="s">
        <v>78</v>
      </c>
      <c r="T68" s="67" t="s">
        <v>1374</v>
      </c>
      <c r="U68" s="125" t="s">
        <v>79</v>
      </c>
      <c r="V68" s="125" t="s">
        <v>80</v>
      </c>
      <c r="W68" s="126">
        <f>VLOOKUP(V68,'[7]Datos Validacion'!$K$6:$L$8,2,0)</f>
        <v>0.25</v>
      </c>
      <c r="X68" s="68" t="s">
        <v>96</v>
      </c>
      <c r="Y68" s="126">
        <f>VLOOKUP(X68,'[7]Datos Validacion'!$M$6:$N$7,2,0)</f>
        <v>0.15</v>
      </c>
      <c r="Z68" s="125" t="s">
        <v>82</v>
      </c>
      <c r="AA68" s="124" t="s">
        <v>1375</v>
      </c>
      <c r="AB68" s="125" t="s">
        <v>84</v>
      </c>
      <c r="AC68" s="125" t="s">
        <v>1367</v>
      </c>
      <c r="AD68" s="127">
        <f t="shared" si="15"/>
        <v>0.4</v>
      </c>
      <c r="AE68" s="128" t="str">
        <f t="shared" si="16"/>
        <v>MUY BAJA</v>
      </c>
      <c r="AF68" s="363">
        <f>AF67-(AF67*AD68)</f>
        <v>0.108</v>
      </c>
      <c r="AG68" s="180"/>
      <c r="AH68" s="180"/>
      <c r="AI68" s="178"/>
      <c r="AJ68" s="169"/>
      <c r="AK68" s="179"/>
      <c r="AL68" s="169"/>
      <c r="AM68" s="294"/>
      <c r="AN68" s="299"/>
      <c r="AO68" s="292"/>
      <c r="AP68" s="292"/>
      <c r="AQ68" s="297"/>
      <c r="AR68" s="292"/>
      <c r="AS68" s="292"/>
      <c r="AT68" s="300"/>
      <c r="AU68" s="292"/>
      <c r="AV68" s="292"/>
      <c r="AW68" s="300"/>
      <c r="AX68" s="292"/>
      <c r="AY68" s="292"/>
      <c r="AZ68" s="300"/>
      <c r="BA68" s="292"/>
      <c r="BB68" s="292"/>
      <c r="BC68" s="300"/>
      <c r="BD68" s="292"/>
      <c r="BE68" s="292"/>
      <c r="BF68" s="300"/>
      <c r="BG68" s="297"/>
      <c r="BH68" s="317"/>
      <c r="BI68" s="146"/>
    </row>
    <row r="69" spans="1:61" s="9" customFormat="1" ht="50.25" customHeight="1" x14ac:dyDescent="0.25">
      <c r="A69" s="364" t="s">
        <v>3</v>
      </c>
      <c r="B69" s="170"/>
      <c r="C69" s="160" t="s">
        <v>1714</v>
      </c>
      <c r="D69" s="159" t="s">
        <v>1376</v>
      </c>
      <c r="E69" s="159" t="s">
        <v>1377</v>
      </c>
      <c r="F69" s="159" t="s">
        <v>67</v>
      </c>
      <c r="G69" s="175" t="s">
        <v>1378</v>
      </c>
      <c r="H69" s="159" t="s">
        <v>1379</v>
      </c>
      <c r="I69" s="159" t="s">
        <v>1411</v>
      </c>
      <c r="J69" s="169" t="s">
        <v>71</v>
      </c>
      <c r="K69" s="159" t="s">
        <v>1380</v>
      </c>
      <c r="L69" s="159" t="s">
        <v>246</v>
      </c>
      <c r="M69" s="172">
        <f>VLOOKUP(L69,'[7]Datos Validacion'!$C$6:$D$10,2,0)</f>
        <v>0.8</v>
      </c>
      <c r="N69" s="173" t="s">
        <v>74</v>
      </c>
      <c r="O69" s="174">
        <f>VLOOKUP(N69,'[7]Datos Validacion'!$E$6:$F$15,2,0)</f>
        <v>0.4</v>
      </c>
      <c r="P69" s="160" t="s">
        <v>153</v>
      </c>
      <c r="Q69" s="166" t="s">
        <v>76</v>
      </c>
      <c r="R69" s="67" t="s">
        <v>1381</v>
      </c>
      <c r="S69" s="54" t="s">
        <v>78</v>
      </c>
      <c r="T69" s="53" t="s">
        <v>1382</v>
      </c>
      <c r="U69" s="54" t="s">
        <v>79</v>
      </c>
      <c r="V69" s="54" t="s">
        <v>80</v>
      </c>
      <c r="W69" s="64">
        <f>VLOOKUP(V69,'[7]Datos Validacion'!$K$6:$L$8,2,0)</f>
        <v>0.25</v>
      </c>
      <c r="X69" s="59" t="s">
        <v>96</v>
      </c>
      <c r="Y69" s="64">
        <f>VLOOKUP(X69,'[7]Datos Validacion'!$M$6:$N$7,2,0)</f>
        <v>0.15</v>
      </c>
      <c r="Z69" s="54" t="s">
        <v>82</v>
      </c>
      <c r="AA69" s="124" t="s">
        <v>1383</v>
      </c>
      <c r="AB69" s="125" t="s">
        <v>84</v>
      </c>
      <c r="AC69" s="59" t="s">
        <v>379</v>
      </c>
      <c r="AD69" s="129">
        <f t="shared" si="15"/>
        <v>0.4</v>
      </c>
      <c r="AE69" s="108" t="str">
        <f t="shared" si="16"/>
        <v>MEDIA</v>
      </c>
      <c r="AF69" s="128">
        <f>IF(OR(V69="prevenir",V69="detectar"),(M69-(M69*AD69)), M69)</f>
        <v>0.48</v>
      </c>
      <c r="AG69" s="165" t="str">
        <f t="shared" ref="AG69" si="19">IF(AH69&lt;=20%,"LEVE",IF(AH69&lt;=40%,"MENOR",IF(AH69&lt;=60%,"MODERADO",IF(AH69&lt;=80%,"MAYOR","CATASTROFICO"))))</f>
        <v>MENOR</v>
      </c>
      <c r="AH69" s="165">
        <f>IF(V69="corregir",(O69-(O69*AD69)), O69)</f>
        <v>0.4</v>
      </c>
      <c r="AI69" s="166" t="s">
        <v>146</v>
      </c>
      <c r="AJ69" s="159" t="s">
        <v>86</v>
      </c>
      <c r="AK69" s="167"/>
      <c r="AL69" s="168"/>
      <c r="AM69" s="365"/>
      <c r="AN69" s="365"/>
      <c r="AO69" s="365"/>
      <c r="AP69" s="365"/>
      <c r="AQ69" s="365"/>
      <c r="AR69" s="365"/>
      <c r="AS69" s="365"/>
      <c r="AT69" s="365"/>
      <c r="AU69" s="365"/>
      <c r="AV69" s="365"/>
      <c r="AW69" s="365"/>
      <c r="AX69" s="365"/>
      <c r="AY69" s="365"/>
      <c r="AZ69" s="365"/>
      <c r="BA69" s="365"/>
      <c r="BB69" s="365"/>
      <c r="BC69" s="365"/>
      <c r="BD69" s="365"/>
      <c r="BE69" s="365"/>
      <c r="BF69" s="365"/>
      <c r="BG69" s="365"/>
      <c r="BH69" s="317" t="s">
        <v>2015</v>
      </c>
      <c r="BI69" s="144"/>
    </row>
    <row r="70" spans="1:61" s="9" customFormat="1" ht="37.5" x14ac:dyDescent="0.25">
      <c r="A70" s="364"/>
      <c r="B70" s="170"/>
      <c r="C70" s="160"/>
      <c r="D70" s="159"/>
      <c r="E70" s="159"/>
      <c r="F70" s="159"/>
      <c r="G70" s="175"/>
      <c r="H70" s="159"/>
      <c r="I70" s="159"/>
      <c r="J70" s="169"/>
      <c r="K70" s="159"/>
      <c r="L70" s="159"/>
      <c r="M70" s="172"/>
      <c r="N70" s="173"/>
      <c r="O70" s="174"/>
      <c r="P70" s="160"/>
      <c r="Q70" s="166"/>
      <c r="R70" s="67" t="s">
        <v>1384</v>
      </c>
      <c r="S70" s="54" t="s">
        <v>78</v>
      </c>
      <c r="T70" s="53" t="s">
        <v>1385</v>
      </c>
      <c r="U70" s="54" t="s">
        <v>79</v>
      </c>
      <c r="V70" s="54" t="s">
        <v>80</v>
      </c>
      <c r="W70" s="64">
        <f>VLOOKUP(V70,'[7]Datos Validacion'!$K$6:$L$8,2,0)</f>
        <v>0.25</v>
      </c>
      <c r="X70" s="59" t="s">
        <v>96</v>
      </c>
      <c r="Y70" s="64">
        <f>VLOOKUP(X70,'[7]Datos Validacion'!$M$6:$N$7,2,0)</f>
        <v>0.15</v>
      </c>
      <c r="Z70" s="54" t="s">
        <v>82</v>
      </c>
      <c r="AA70" s="124" t="s">
        <v>1386</v>
      </c>
      <c r="AB70" s="125" t="s">
        <v>84</v>
      </c>
      <c r="AC70" s="59" t="s">
        <v>379</v>
      </c>
      <c r="AD70" s="129">
        <f t="shared" si="15"/>
        <v>0.4</v>
      </c>
      <c r="AE70" s="108" t="str">
        <f t="shared" si="16"/>
        <v>BAJA</v>
      </c>
      <c r="AF70" s="128">
        <f>AF69-(AF69*AD70)</f>
        <v>0.28799999999999998</v>
      </c>
      <c r="AG70" s="165"/>
      <c r="AH70" s="165"/>
      <c r="AI70" s="166"/>
      <c r="AJ70" s="159"/>
      <c r="AK70" s="167"/>
      <c r="AL70" s="168"/>
      <c r="AM70" s="365"/>
      <c r="AN70" s="365"/>
      <c r="AO70" s="365"/>
      <c r="AP70" s="365"/>
      <c r="AQ70" s="365"/>
      <c r="AR70" s="365"/>
      <c r="AS70" s="365"/>
      <c r="AT70" s="365"/>
      <c r="AU70" s="365"/>
      <c r="AV70" s="365"/>
      <c r="AW70" s="365"/>
      <c r="AX70" s="365"/>
      <c r="AY70" s="365"/>
      <c r="AZ70" s="365"/>
      <c r="BA70" s="365"/>
      <c r="BB70" s="365"/>
      <c r="BC70" s="365"/>
      <c r="BD70" s="365"/>
      <c r="BE70" s="365"/>
      <c r="BF70" s="365"/>
      <c r="BG70" s="365"/>
      <c r="BH70" s="317"/>
      <c r="BI70" s="144"/>
    </row>
    <row r="71" spans="1:61" s="9" customFormat="1" ht="57.75" customHeight="1" x14ac:dyDescent="0.25">
      <c r="A71" s="364"/>
      <c r="B71" s="170"/>
      <c r="C71" s="160"/>
      <c r="D71" s="159"/>
      <c r="E71" s="159"/>
      <c r="F71" s="159"/>
      <c r="G71" s="175"/>
      <c r="H71" s="159"/>
      <c r="I71" s="159"/>
      <c r="J71" s="169"/>
      <c r="K71" s="159"/>
      <c r="L71" s="159"/>
      <c r="M71" s="172"/>
      <c r="N71" s="173"/>
      <c r="O71" s="174"/>
      <c r="P71" s="160"/>
      <c r="Q71" s="166"/>
      <c r="R71" s="67" t="s">
        <v>1387</v>
      </c>
      <c r="S71" s="54" t="s">
        <v>78</v>
      </c>
      <c r="T71" s="53" t="s">
        <v>1385</v>
      </c>
      <c r="U71" s="54" t="s">
        <v>79</v>
      </c>
      <c r="V71" s="54" t="s">
        <v>80</v>
      </c>
      <c r="W71" s="64">
        <f>VLOOKUP(V71,'[7]Datos Validacion'!$K$6:$L$8,2,0)</f>
        <v>0.25</v>
      </c>
      <c r="X71" s="59" t="s">
        <v>96</v>
      </c>
      <c r="Y71" s="64">
        <f>VLOOKUP(X71,'[7]Datos Validacion'!$M$6:$N$7,2,0)</f>
        <v>0.15</v>
      </c>
      <c r="Z71" s="54" t="s">
        <v>82</v>
      </c>
      <c r="AA71" s="124" t="s">
        <v>1388</v>
      </c>
      <c r="AB71" s="125" t="s">
        <v>84</v>
      </c>
      <c r="AC71" s="59" t="s">
        <v>379</v>
      </c>
      <c r="AD71" s="129">
        <f t="shared" si="15"/>
        <v>0.4</v>
      </c>
      <c r="AE71" s="108" t="str">
        <f t="shared" si="16"/>
        <v>MUY BAJA</v>
      </c>
      <c r="AF71" s="128">
        <f t="shared" ref="AF71:AF75" si="20">AF70-(AF70*AD71)</f>
        <v>0.17279999999999998</v>
      </c>
      <c r="AG71" s="165"/>
      <c r="AH71" s="165"/>
      <c r="AI71" s="166"/>
      <c r="AJ71" s="159"/>
      <c r="AK71" s="167"/>
      <c r="AL71" s="168"/>
      <c r="AM71" s="365"/>
      <c r="AN71" s="365"/>
      <c r="AO71" s="365"/>
      <c r="AP71" s="365"/>
      <c r="AQ71" s="365"/>
      <c r="AR71" s="365"/>
      <c r="AS71" s="365"/>
      <c r="AT71" s="365"/>
      <c r="AU71" s="365"/>
      <c r="AV71" s="365"/>
      <c r="AW71" s="365"/>
      <c r="AX71" s="365"/>
      <c r="AY71" s="365"/>
      <c r="AZ71" s="365"/>
      <c r="BA71" s="365"/>
      <c r="BB71" s="365"/>
      <c r="BC71" s="365"/>
      <c r="BD71" s="365"/>
      <c r="BE71" s="365"/>
      <c r="BF71" s="365"/>
      <c r="BG71" s="365"/>
      <c r="BH71" s="317"/>
      <c r="BI71" s="144"/>
    </row>
    <row r="72" spans="1:61" s="9" customFormat="1" ht="47.25" customHeight="1" x14ac:dyDescent="0.25">
      <c r="A72" s="364"/>
      <c r="B72" s="170"/>
      <c r="C72" s="160"/>
      <c r="D72" s="159"/>
      <c r="E72" s="159"/>
      <c r="F72" s="159"/>
      <c r="G72" s="175"/>
      <c r="H72" s="159"/>
      <c r="I72" s="159"/>
      <c r="J72" s="169"/>
      <c r="K72" s="159"/>
      <c r="L72" s="159"/>
      <c r="M72" s="172"/>
      <c r="N72" s="173"/>
      <c r="O72" s="174"/>
      <c r="P72" s="160"/>
      <c r="Q72" s="166"/>
      <c r="R72" s="67" t="s">
        <v>1389</v>
      </c>
      <c r="S72" s="54" t="s">
        <v>78</v>
      </c>
      <c r="T72" s="53" t="s">
        <v>1382</v>
      </c>
      <c r="U72" s="54" t="s">
        <v>79</v>
      </c>
      <c r="V72" s="54" t="s">
        <v>80</v>
      </c>
      <c r="W72" s="64">
        <f>VLOOKUP(V72,'[7]Datos Validacion'!$K$6:$L$8,2,0)</f>
        <v>0.25</v>
      </c>
      <c r="X72" s="59" t="s">
        <v>96</v>
      </c>
      <c r="Y72" s="64">
        <f>VLOOKUP(X72,'[7]Datos Validacion'!$M$6:$N$7,2,0)</f>
        <v>0.15</v>
      </c>
      <c r="Z72" s="54" t="s">
        <v>82</v>
      </c>
      <c r="AA72" s="124" t="s">
        <v>1390</v>
      </c>
      <c r="AB72" s="125" t="s">
        <v>84</v>
      </c>
      <c r="AC72" s="59" t="s">
        <v>379</v>
      </c>
      <c r="AD72" s="129">
        <f t="shared" si="15"/>
        <v>0.4</v>
      </c>
      <c r="AE72" s="108" t="str">
        <f t="shared" si="16"/>
        <v>MUY BAJA</v>
      </c>
      <c r="AF72" s="128">
        <f t="shared" si="20"/>
        <v>0.10367999999999998</v>
      </c>
      <c r="AG72" s="165"/>
      <c r="AH72" s="165"/>
      <c r="AI72" s="166"/>
      <c r="AJ72" s="159"/>
      <c r="AK72" s="167"/>
      <c r="AL72" s="168"/>
      <c r="AM72" s="365"/>
      <c r="AN72" s="365"/>
      <c r="AO72" s="365"/>
      <c r="AP72" s="365"/>
      <c r="AQ72" s="365"/>
      <c r="AR72" s="365"/>
      <c r="AS72" s="365"/>
      <c r="AT72" s="365"/>
      <c r="AU72" s="365"/>
      <c r="AV72" s="365"/>
      <c r="AW72" s="365"/>
      <c r="AX72" s="365"/>
      <c r="AY72" s="365"/>
      <c r="AZ72" s="365"/>
      <c r="BA72" s="365"/>
      <c r="BB72" s="365"/>
      <c r="BC72" s="365"/>
      <c r="BD72" s="365"/>
      <c r="BE72" s="365"/>
      <c r="BF72" s="365"/>
      <c r="BG72" s="365"/>
      <c r="BH72" s="317"/>
      <c r="BI72" s="144"/>
    </row>
    <row r="73" spans="1:61" s="9" customFormat="1" ht="56.25" customHeight="1" x14ac:dyDescent="0.25">
      <c r="A73" s="364"/>
      <c r="B73" s="170"/>
      <c r="C73" s="160"/>
      <c r="D73" s="159"/>
      <c r="E73" s="159"/>
      <c r="F73" s="110" t="s">
        <v>67</v>
      </c>
      <c r="G73" s="69" t="s">
        <v>1391</v>
      </c>
      <c r="H73" s="159"/>
      <c r="I73" s="159"/>
      <c r="J73" s="169"/>
      <c r="K73" s="159"/>
      <c r="L73" s="159"/>
      <c r="M73" s="172"/>
      <c r="N73" s="173"/>
      <c r="O73" s="174"/>
      <c r="P73" s="160"/>
      <c r="Q73" s="166"/>
      <c r="R73" s="67" t="s">
        <v>1412</v>
      </c>
      <c r="S73" s="54" t="s">
        <v>78</v>
      </c>
      <c r="T73" s="69" t="s">
        <v>1392</v>
      </c>
      <c r="U73" s="54" t="s">
        <v>79</v>
      </c>
      <c r="V73" s="54" t="s">
        <v>80</v>
      </c>
      <c r="W73" s="64">
        <f>VLOOKUP(V73,'[7]Datos Validacion'!$K$6:$L$8,2,0)</f>
        <v>0.25</v>
      </c>
      <c r="X73" s="59" t="s">
        <v>96</v>
      </c>
      <c r="Y73" s="64">
        <f>VLOOKUP(X73,'[7]Datos Validacion'!$M$6:$N$7,2,0)</f>
        <v>0.15</v>
      </c>
      <c r="Z73" s="54" t="s">
        <v>82</v>
      </c>
      <c r="AA73" s="124" t="s">
        <v>1393</v>
      </c>
      <c r="AB73" s="125" t="s">
        <v>84</v>
      </c>
      <c r="AC73" s="59" t="s">
        <v>379</v>
      </c>
      <c r="AD73" s="129">
        <f t="shared" si="15"/>
        <v>0.4</v>
      </c>
      <c r="AE73" s="108" t="str">
        <f t="shared" si="16"/>
        <v>MUY BAJA</v>
      </c>
      <c r="AF73" s="128">
        <f t="shared" si="20"/>
        <v>6.2207999999999986E-2</v>
      </c>
      <c r="AG73" s="165"/>
      <c r="AH73" s="165"/>
      <c r="AI73" s="166"/>
      <c r="AJ73" s="159"/>
      <c r="AK73" s="167"/>
      <c r="AL73" s="168"/>
      <c r="AM73" s="365"/>
      <c r="AN73" s="365"/>
      <c r="AO73" s="365"/>
      <c r="AP73" s="365"/>
      <c r="AQ73" s="365"/>
      <c r="AR73" s="365"/>
      <c r="AS73" s="365"/>
      <c r="AT73" s="365"/>
      <c r="AU73" s="365"/>
      <c r="AV73" s="365"/>
      <c r="AW73" s="365"/>
      <c r="AX73" s="365"/>
      <c r="AY73" s="365"/>
      <c r="AZ73" s="365"/>
      <c r="BA73" s="365"/>
      <c r="BB73" s="365"/>
      <c r="BC73" s="365"/>
      <c r="BD73" s="365"/>
      <c r="BE73" s="365"/>
      <c r="BF73" s="365"/>
      <c r="BG73" s="365"/>
      <c r="BH73" s="317"/>
      <c r="BI73" s="144"/>
    </row>
    <row r="74" spans="1:61" s="9" customFormat="1" ht="72" customHeight="1" x14ac:dyDescent="0.25">
      <c r="A74" s="364"/>
      <c r="B74" s="170"/>
      <c r="C74" s="160"/>
      <c r="D74" s="159"/>
      <c r="E74" s="159"/>
      <c r="F74" s="110" t="s">
        <v>104</v>
      </c>
      <c r="G74" s="69" t="s">
        <v>1394</v>
      </c>
      <c r="H74" s="159"/>
      <c r="I74" s="159"/>
      <c r="J74" s="169"/>
      <c r="K74" s="159"/>
      <c r="L74" s="159"/>
      <c r="M74" s="172"/>
      <c r="N74" s="173"/>
      <c r="O74" s="174"/>
      <c r="P74" s="160"/>
      <c r="Q74" s="166"/>
      <c r="R74" s="124" t="s">
        <v>1413</v>
      </c>
      <c r="S74" s="54" t="s">
        <v>78</v>
      </c>
      <c r="T74" s="59" t="s">
        <v>1415</v>
      </c>
      <c r="U74" s="54" t="s">
        <v>79</v>
      </c>
      <c r="V74" s="54" t="s">
        <v>80</v>
      </c>
      <c r="W74" s="64">
        <f>VLOOKUP(V74,'[7]Datos Validacion'!$K$6:$L$8,2,0)</f>
        <v>0.25</v>
      </c>
      <c r="X74" s="59" t="s">
        <v>96</v>
      </c>
      <c r="Y74" s="64">
        <f>VLOOKUP(X74,'[7]Datos Validacion'!$M$6:$N$7,2,0)</f>
        <v>0.15</v>
      </c>
      <c r="Z74" s="54" t="s">
        <v>82</v>
      </c>
      <c r="AA74" s="69" t="s">
        <v>1417</v>
      </c>
      <c r="AB74" s="125" t="s">
        <v>84</v>
      </c>
      <c r="AC74" s="59" t="s">
        <v>879</v>
      </c>
      <c r="AD74" s="129">
        <f t="shared" si="15"/>
        <v>0.4</v>
      </c>
      <c r="AE74" s="108" t="str">
        <f t="shared" si="16"/>
        <v>MUY BAJA</v>
      </c>
      <c r="AF74" s="128">
        <f t="shared" si="20"/>
        <v>3.7324799999999991E-2</v>
      </c>
      <c r="AG74" s="165"/>
      <c r="AH74" s="165"/>
      <c r="AI74" s="166"/>
      <c r="AJ74" s="159"/>
      <c r="AK74" s="167"/>
      <c r="AL74" s="168"/>
      <c r="AM74" s="365"/>
      <c r="AN74" s="365"/>
      <c r="AO74" s="365"/>
      <c r="AP74" s="365"/>
      <c r="AQ74" s="365"/>
      <c r="AR74" s="365"/>
      <c r="AS74" s="365"/>
      <c r="AT74" s="365"/>
      <c r="AU74" s="365"/>
      <c r="AV74" s="365"/>
      <c r="AW74" s="365"/>
      <c r="AX74" s="365"/>
      <c r="AY74" s="365"/>
      <c r="AZ74" s="365"/>
      <c r="BA74" s="365"/>
      <c r="BB74" s="365"/>
      <c r="BC74" s="365"/>
      <c r="BD74" s="365"/>
      <c r="BE74" s="365"/>
      <c r="BF74" s="365"/>
      <c r="BG74" s="365"/>
      <c r="BH74" s="317"/>
      <c r="BI74" s="144"/>
    </row>
    <row r="75" spans="1:61" s="9" customFormat="1" ht="57.75" customHeight="1" x14ac:dyDescent="0.25">
      <c r="A75" s="364"/>
      <c r="B75" s="170"/>
      <c r="C75" s="160"/>
      <c r="D75" s="159"/>
      <c r="E75" s="159"/>
      <c r="F75" s="110" t="s">
        <v>104</v>
      </c>
      <c r="G75" s="69" t="s">
        <v>1395</v>
      </c>
      <c r="H75" s="159"/>
      <c r="I75" s="159"/>
      <c r="J75" s="169"/>
      <c r="K75" s="159"/>
      <c r="L75" s="159"/>
      <c r="M75" s="172"/>
      <c r="N75" s="173"/>
      <c r="O75" s="174"/>
      <c r="P75" s="160"/>
      <c r="Q75" s="166"/>
      <c r="R75" s="67" t="s">
        <v>1414</v>
      </c>
      <c r="S75" s="54" t="s">
        <v>78</v>
      </c>
      <c r="T75" s="69" t="s">
        <v>1416</v>
      </c>
      <c r="U75" s="54" t="s">
        <v>79</v>
      </c>
      <c r="V75" s="54" t="s">
        <v>80</v>
      </c>
      <c r="W75" s="64">
        <f>VLOOKUP(V75,'[7]Datos Validacion'!$K$6:$L$8,2,0)</f>
        <v>0.25</v>
      </c>
      <c r="X75" s="59" t="s">
        <v>96</v>
      </c>
      <c r="Y75" s="64">
        <f>VLOOKUP(X75,'[7]Datos Validacion'!$M$6:$N$7,2,0)</f>
        <v>0.15</v>
      </c>
      <c r="Z75" s="54" t="s">
        <v>82</v>
      </c>
      <c r="AA75" s="69" t="s">
        <v>1393</v>
      </c>
      <c r="AB75" s="125" t="s">
        <v>84</v>
      </c>
      <c r="AC75" s="59" t="s">
        <v>879</v>
      </c>
      <c r="AD75" s="129">
        <f t="shared" si="15"/>
        <v>0.4</v>
      </c>
      <c r="AE75" s="108" t="str">
        <f t="shared" si="16"/>
        <v>MUY BAJA</v>
      </c>
      <c r="AF75" s="128">
        <f t="shared" si="20"/>
        <v>2.2394879999999992E-2</v>
      </c>
      <c r="AG75" s="165"/>
      <c r="AH75" s="165"/>
      <c r="AI75" s="166"/>
      <c r="AJ75" s="159"/>
      <c r="AK75" s="167"/>
      <c r="AL75" s="168"/>
      <c r="AM75" s="365"/>
      <c r="AN75" s="365"/>
      <c r="AO75" s="365"/>
      <c r="AP75" s="365"/>
      <c r="AQ75" s="365"/>
      <c r="AR75" s="365"/>
      <c r="AS75" s="365"/>
      <c r="AT75" s="365"/>
      <c r="AU75" s="365"/>
      <c r="AV75" s="365"/>
      <c r="AW75" s="365"/>
      <c r="AX75" s="365"/>
      <c r="AY75" s="365"/>
      <c r="AZ75" s="365"/>
      <c r="BA75" s="365"/>
      <c r="BB75" s="365"/>
      <c r="BC75" s="365"/>
      <c r="BD75" s="365"/>
      <c r="BE75" s="365"/>
      <c r="BF75" s="365"/>
      <c r="BG75" s="365"/>
      <c r="BH75" s="317"/>
      <c r="BI75" s="144"/>
    </row>
    <row r="76" spans="1:61" s="9" customFormat="1" ht="36.75" customHeight="1" x14ac:dyDescent="0.25">
      <c r="A76" s="364" t="s">
        <v>3</v>
      </c>
      <c r="B76" s="170"/>
      <c r="C76" s="160" t="s">
        <v>1714</v>
      </c>
      <c r="D76" s="169" t="s">
        <v>1356</v>
      </c>
      <c r="E76" s="171" t="s">
        <v>1357</v>
      </c>
      <c r="F76" s="110" t="s">
        <v>67</v>
      </c>
      <c r="G76" s="69" t="s">
        <v>1396</v>
      </c>
      <c r="H76" s="169" t="s">
        <v>1397</v>
      </c>
      <c r="I76" s="159" t="s">
        <v>1398</v>
      </c>
      <c r="J76" s="169" t="s">
        <v>71</v>
      </c>
      <c r="K76" s="160" t="s">
        <v>1399</v>
      </c>
      <c r="L76" s="159" t="s">
        <v>376</v>
      </c>
      <c r="M76" s="172">
        <f>VLOOKUP(L76,'[7]Datos Validacion'!$C$6:$D$10,2,0)</f>
        <v>1</v>
      </c>
      <c r="N76" s="173" t="s">
        <v>74</v>
      </c>
      <c r="O76" s="174">
        <f>VLOOKUP(N76,'[7]Datos Validacion'!$E$6:$F$15,2,0)</f>
        <v>0.4</v>
      </c>
      <c r="P76" s="160" t="s">
        <v>1400</v>
      </c>
      <c r="Q76" s="166" t="s">
        <v>378</v>
      </c>
      <c r="R76" s="175" t="s">
        <v>1401</v>
      </c>
      <c r="S76" s="170" t="s">
        <v>78</v>
      </c>
      <c r="T76" s="175" t="s">
        <v>1402</v>
      </c>
      <c r="U76" s="170" t="s">
        <v>79</v>
      </c>
      <c r="V76" s="170" t="s">
        <v>80</v>
      </c>
      <c r="W76" s="172">
        <f>VLOOKUP(V76,'[7]Datos Validacion'!$K$6:$L$8,2,0)</f>
        <v>0.25</v>
      </c>
      <c r="X76" s="160" t="s">
        <v>96</v>
      </c>
      <c r="Y76" s="172">
        <f>VLOOKUP(X76,'[7]Datos Validacion'!$M$6:$N$7,2,0)</f>
        <v>0.15</v>
      </c>
      <c r="Z76" s="170" t="s">
        <v>82</v>
      </c>
      <c r="AA76" s="176" t="s">
        <v>1403</v>
      </c>
      <c r="AB76" s="170" t="s">
        <v>84</v>
      </c>
      <c r="AC76" s="160" t="s">
        <v>1404</v>
      </c>
      <c r="AD76" s="177">
        <f t="shared" si="15"/>
        <v>0.4</v>
      </c>
      <c r="AE76" s="165" t="str">
        <f t="shared" si="16"/>
        <v>MEDIA</v>
      </c>
      <c r="AF76" s="165">
        <f>IF(OR(V76="prevenir",V76="detectar"),(M76-(M76*AD76)), M76)</f>
        <v>0.6</v>
      </c>
      <c r="AG76" s="165" t="str">
        <f t="shared" si="18"/>
        <v>MENOR</v>
      </c>
      <c r="AH76" s="165">
        <f>IF(V76="corregir",(O76-(O76*AD76)), O76)</f>
        <v>0.4</v>
      </c>
      <c r="AI76" s="166" t="s">
        <v>76</v>
      </c>
      <c r="AJ76" s="159" t="s">
        <v>86</v>
      </c>
      <c r="AK76" s="167"/>
      <c r="AL76" s="168"/>
      <c r="AM76" s="294">
        <v>45120</v>
      </c>
      <c r="AN76" s="299" t="s">
        <v>1952</v>
      </c>
      <c r="AO76" s="292"/>
      <c r="AP76" s="292" t="s">
        <v>3</v>
      </c>
      <c r="AQ76" s="300" t="s">
        <v>1953</v>
      </c>
      <c r="AR76" s="292" t="s">
        <v>1755</v>
      </c>
      <c r="AS76" s="292"/>
      <c r="AT76" s="300"/>
      <c r="AU76" s="292" t="s">
        <v>3</v>
      </c>
      <c r="AV76" s="292"/>
      <c r="AW76" s="300"/>
      <c r="AX76" s="292"/>
      <c r="AY76" s="292" t="s">
        <v>1755</v>
      </c>
      <c r="AZ76" s="300" t="s">
        <v>1954</v>
      </c>
      <c r="BA76" s="292" t="s">
        <v>1755</v>
      </c>
      <c r="BB76" s="292"/>
      <c r="BC76" s="300"/>
      <c r="BD76" s="292"/>
      <c r="BE76" s="292" t="s">
        <v>1755</v>
      </c>
      <c r="BF76" s="300"/>
      <c r="BG76" s="297" t="s">
        <v>1955</v>
      </c>
      <c r="BH76" s="317" t="s">
        <v>2016</v>
      </c>
      <c r="BI76" s="144"/>
    </row>
    <row r="77" spans="1:61" s="9" customFormat="1" ht="33.75" customHeight="1" x14ac:dyDescent="0.25">
      <c r="A77" s="364"/>
      <c r="B77" s="170"/>
      <c r="C77" s="160"/>
      <c r="D77" s="169"/>
      <c r="E77" s="171"/>
      <c r="F77" s="110" t="s">
        <v>67</v>
      </c>
      <c r="G77" s="69" t="s">
        <v>1405</v>
      </c>
      <c r="H77" s="169"/>
      <c r="I77" s="159"/>
      <c r="J77" s="169"/>
      <c r="K77" s="160"/>
      <c r="L77" s="159"/>
      <c r="M77" s="172"/>
      <c r="N77" s="173"/>
      <c r="O77" s="174"/>
      <c r="P77" s="160"/>
      <c r="Q77" s="166"/>
      <c r="R77" s="175"/>
      <c r="S77" s="170"/>
      <c r="T77" s="175"/>
      <c r="U77" s="170"/>
      <c r="V77" s="170"/>
      <c r="W77" s="172"/>
      <c r="X77" s="160"/>
      <c r="Y77" s="172"/>
      <c r="Z77" s="170"/>
      <c r="AA77" s="176"/>
      <c r="AB77" s="170"/>
      <c r="AC77" s="160"/>
      <c r="AD77" s="177"/>
      <c r="AE77" s="165"/>
      <c r="AF77" s="165"/>
      <c r="AG77" s="165"/>
      <c r="AH77" s="165"/>
      <c r="AI77" s="166"/>
      <c r="AJ77" s="159"/>
      <c r="AK77" s="167"/>
      <c r="AL77" s="168"/>
      <c r="AM77" s="294"/>
      <c r="AN77" s="299"/>
      <c r="AO77" s="292"/>
      <c r="AP77" s="292"/>
      <c r="AQ77" s="300"/>
      <c r="AR77" s="292"/>
      <c r="AS77" s="292"/>
      <c r="AT77" s="300"/>
      <c r="AU77" s="292"/>
      <c r="AV77" s="292"/>
      <c r="AW77" s="300"/>
      <c r="AX77" s="292"/>
      <c r="AY77" s="292"/>
      <c r="AZ77" s="300"/>
      <c r="BA77" s="292"/>
      <c r="BB77" s="292"/>
      <c r="BC77" s="300"/>
      <c r="BD77" s="292"/>
      <c r="BE77" s="292"/>
      <c r="BF77" s="300"/>
      <c r="BG77" s="297"/>
      <c r="BH77" s="317"/>
      <c r="BI77" s="144"/>
    </row>
    <row r="78" spans="1:61" s="9" customFormat="1" ht="44.25" customHeight="1" x14ac:dyDescent="0.25">
      <c r="A78" s="364"/>
      <c r="B78" s="170"/>
      <c r="C78" s="160"/>
      <c r="D78" s="169"/>
      <c r="E78" s="171"/>
      <c r="F78" s="110" t="s">
        <v>67</v>
      </c>
      <c r="G78" s="69" t="s">
        <v>1406</v>
      </c>
      <c r="H78" s="169"/>
      <c r="I78" s="159"/>
      <c r="J78" s="169"/>
      <c r="K78" s="160"/>
      <c r="L78" s="159"/>
      <c r="M78" s="172"/>
      <c r="N78" s="173"/>
      <c r="O78" s="174"/>
      <c r="P78" s="160"/>
      <c r="Q78" s="166"/>
      <c r="R78" s="175"/>
      <c r="S78" s="170"/>
      <c r="T78" s="175"/>
      <c r="U78" s="170"/>
      <c r="V78" s="170"/>
      <c r="W78" s="172"/>
      <c r="X78" s="160"/>
      <c r="Y78" s="172"/>
      <c r="Z78" s="170"/>
      <c r="AA78" s="176"/>
      <c r="AB78" s="170"/>
      <c r="AC78" s="160"/>
      <c r="AD78" s="177"/>
      <c r="AE78" s="165"/>
      <c r="AF78" s="165"/>
      <c r="AG78" s="165"/>
      <c r="AH78" s="165"/>
      <c r="AI78" s="166"/>
      <c r="AJ78" s="159"/>
      <c r="AK78" s="167"/>
      <c r="AL78" s="168"/>
      <c r="AM78" s="294"/>
      <c r="AN78" s="299"/>
      <c r="AO78" s="292"/>
      <c r="AP78" s="292"/>
      <c r="AQ78" s="300"/>
      <c r="AR78" s="292"/>
      <c r="AS78" s="292"/>
      <c r="AT78" s="300"/>
      <c r="AU78" s="292"/>
      <c r="AV78" s="292"/>
      <c r="AW78" s="300"/>
      <c r="AX78" s="292"/>
      <c r="AY78" s="292"/>
      <c r="AZ78" s="300"/>
      <c r="BA78" s="292"/>
      <c r="BB78" s="292"/>
      <c r="BC78" s="300"/>
      <c r="BD78" s="292"/>
      <c r="BE78" s="292"/>
      <c r="BF78" s="300"/>
      <c r="BG78" s="297"/>
      <c r="BH78" s="317"/>
      <c r="BI78" s="144"/>
    </row>
    <row r="79" spans="1:61" ht="51" customHeight="1" x14ac:dyDescent="0.3">
      <c r="A79" s="238" t="s">
        <v>3</v>
      </c>
      <c r="B79" s="209"/>
      <c r="C79" s="171" t="s">
        <v>1714</v>
      </c>
      <c r="D79" s="171" t="s">
        <v>1356</v>
      </c>
      <c r="E79" s="171" t="s">
        <v>1357</v>
      </c>
      <c r="F79" s="110" t="s">
        <v>67</v>
      </c>
      <c r="G79" s="362" t="s">
        <v>1419</v>
      </c>
      <c r="H79" s="209" t="s">
        <v>1418</v>
      </c>
      <c r="I79" s="171" t="s">
        <v>1422</v>
      </c>
      <c r="J79" s="171" t="s">
        <v>71</v>
      </c>
      <c r="K79" s="171" t="s">
        <v>1423</v>
      </c>
      <c r="L79" s="258" t="s">
        <v>246</v>
      </c>
      <c r="M79" s="180">
        <v>0.8</v>
      </c>
      <c r="N79" s="259" t="s">
        <v>76</v>
      </c>
      <c r="O79" s="180">
        <v>0.6</v>
      </c>
      <c r="P79" s="171" t="s">
        <v>1424</v>
      </c>
      <c r="Q79" s="260" t="s">
        <v>378</v>
      </c>
      <c r="R79" s="66" t="s">
        <v>1425</v>
      </c>
      <c r="S79" s="54" t="s">
        <v>78</v>
      </c>
      <c r="T79" s="53" t="s">
        <v>1434</v>
      </c>
      <c r="U79" s="54" t="s">
        <v>79</v>
      </c>
      <c r="V79" s="54" t="s">
        <v>80</v>
      </c>
      <c r="W79" s="64">
        <f>VLOOKUP(V79,'[7]Datos Validacion'!$K$6:$L$8,2,0)</f>
        <v>0.25</v>
      </c>
      <c r="X79" s="59" t="s">
        <v>96</v>
      </c>
      <c r="Y79" s="64">
        <f>VLOOKUP(X79,'[7]Datos Validacion'!$M$6:$N$7,2,0)</f>
        <v>0.15</v>
      </c>
      <c r="Z79" s="54" t="s">
        <v>492</v>
      </c>
      <c r="AA79" s="69" t="s">
        <v>1428</v>
      </c>
      <c r="AB79" s="125" t="s">
        <v>84</v>
      </c>
      <c r="AC79" s="59" t="s">
        <v>1431</v>
      </c>
      <c r="AD79" s="129">
        <f t="shared" ref="AD79:AD101" si="21">+W79+Y79</f>
        <v>0.4</v>
      </c>
      <c r="AE79" s="108" t="str">
        <f>IF(AF79&lt;=20%,"MUY BAJA",IF(AF79&lt;=40%,"BAJA",IF(AF79&lt;=60%,"MEDIA",IF(AF79&lt;=80%,"ALTA","MUY ALTA"))))</f>
        <v>MEDIA</v>
      </c>
      <c r="AF79" s="108">
        <f>IF(OR(V79="prevenir",V79="detectar"),(M79-(M79*AD79)), M79)</f>
        <v>0.48</v>
      </c>
      <c r="AG79" s="165" t="str">
        <f t="shared" ref="AG79" si="22">IF(AH79&lt;=20%,"LEVE",IF(AH79&lt;=40%,"MENOR",IF(AH79&lt;=60%,"MODERADO",IF(AH79&lt;=80%,"MAYOR","CATASTROFICO"))))</f>
        <v>MODERADO</v>
      </c>
      <c r="AH79" s="165">
        <f>IF(V79="corregir",(O79-(O79*AD79)), O79)</f>
        <v>0.6</v>
      </c>
      <c r="AI79" s="166" t="s">
        <v>76</v>
      </c>
      <c r="AJ79" s="159" t="s">
        <v>86</v>
      </c>
      <c r="AK79" s="122"/>
      <c r="AL79" s="122"/>
      <c r="AM79" s="294">
        <v>45120</v>
      </c>
      <c r="AN79" s="299" t="s">
        <v>1952</v>
      </c>
      <c r="AO79" s="292"/>
      <c r="AP79" s="292" t="s">
        <v>1755</v>
      </c>
      <c r="AQ79" s="300" t="s">
        <v>1953</v>
      </c>
      <c r="AR79" s="292" t="s">
        <v>1755</v>
      </c>
      <c r="AS79" s="292"/>
      <c r="AT79" s="300"/>
      <c r="AU79" s="292" t="s">
        <v>1755</v>
      </c>
      <c r="AV79" s="292"/>
      <c r="AW79" s="300"/>
      <c r="AX79" s="292"/>
      <c r="AY79" s="292" t="s">
        <v>1755</v>
      </c>
      <c r="AZ79" s="300" t="s">
        <v>1954</v>
      </c>
      <c r="BA79" s="292" t="s">
        <v>1755</v>
      </c>
      <c r="BB79" s="292"/>
      <c r="BC79" s="300"/>
      <c r="BD79" s="292"/>
      <c r="BE79" s="292" t="s">
        <v>1755</v>
      </c>
      <c r="BF79" s="300"/>
      <c r="BG79" s="297" t="s">
        <v>1955</v>
      </c>
      <c r="BH79" s="317" t="s">
        <v>2010</v>
      </c>
    </row>
    <row r="80" spans="1:61" ht="51" customHeight="1" x14ac:dyDescent="0.3">
      <c r="A80" s="238"/>
      <c r="B80" s="209"/>
      <c r="C80" s="171"/>
      <c r="D80" s="171"/>
      <c r="E80" s="171"/>
      <c r="F80" s="110" t="s">
        <v>67</v>
      </c>
      <c r="G80" s="53" t="s">
        <v>1420</v>
      </c>
      <c r="H80" s="209"/>
      <c r="I80" s="171"/>
      <c r="J80" s="171"/>
      <c r="K80" s="171"/>
      <c r="L80" s="258"/>
      <c r="M80" s="209"/>
      <c r="N80" s="259"/>
      <c r="O80" s="209"/>
      <c r="P80" s="171"/>
      <c r="Q80" s="260"/>
      <c r="R80" s="66" t="s">
        <v>1426</v>
      </c>
      <c r="S80" s="54" t="s">
        <v>78</v>
      </c>
      <c r="T80" s="53" t="s">
        <v>1435</v>
      </c>
      <c r="U80" s="54" t="s">
        <v>79</v>
      </c>
      <c r="V80" s="54" t="s">
        <v>80</v>
      </c>
      <c r="W80" s="64">
        <f>VLOOKUP(V80,'[7]Datos Validacion'!$K$6:$L$8,2,0)</f>
        <v>0.25</v>
      </c>
      <c r="X80" s="59" t="s">
        <v>96</v>
      </c>
      <c r="Y80" s="64">
        <f>VLOOKUP(X80,'[7]Datos Validacion'!$M$6:$N$7,2,0)</f>
        <v>0.15</v>
      </c>
      <c r="Z80" s="54" t="s">
        <v>82</v>
      </c>
      <c r="AA80" s="69" t="s">
        <v>1429</v>
      </c>
      <c r="AB80" s="125" t="s">
        <v>84</v>
      </c>
      <c r="AC80" s="59" t="s">
        <v>1432</v>
      </c>
      <c r="AD80" s="129">
        <f t="shared" si="21"/>
        <v>0.4</v>
      </c>
      <c r="AE80" s="108" t="str">
        <f t="shared" ref="AE80:AE81" si="23">IF(AF80&lt;=20%,"MUY BAJA",IF(AF80&lt;=40%,"BAJA",IF(AF80&lt;=60%,"MEDIA",IF(AF80&lt;=80%,"ALTA","MUY ALTA"))))</f>
        <v>BAJA</v>
      </c>
      <c r="AF80" s="108">
        <f>+AF79-(AF79*AD80)</f>
        <v>0.28799999999999998</v>
      </c>
      <c r="AG80" s="165"/>
      <c r="AH80" s="165"/>
      <c r="AI80" s="166"/>
      <c r="AJ80" s="159"/>
      <c r="AK80" s="122"/>
      <c r="AL80" s="122"/>
      <c r="AM80" s="294"/>
      <c r="AN80" s="299"/>
      <c r="AO80" s="292"/>
      <c r="AP80" s="292"/>
      <c r="AQ80" s="300"/>
      <c r="AR80" s="292"/>
      <c r="AS80" s="292"/>
      <c r="AT80" s="300"/>
      <c r="AU80" s="292"/>
      <c r="AV80" s="292"/>
      <c r="AW80" s="300"/>
      <c r="AX80" s="292"/>
      <c r="AY80" s="292"/>
      <c r="AZ80" s="300"/>
      <c r="BA80" s="292"/>
      <c r="BB80" s="292"/>
      <c r="BC80" s="300"/>
      <c r="BD80" s="292"/>
      <c r="BE80" s="292"/>
      <c r="BF80" s="300"/>
      <c r="BG80" s="297"/>
      <c r="BH80" s="317"/>
    </row>
    <row r="81" spans="1:61" ht="51" customHeight="1" x14ac:dyDescent="0.3">
      <c r="A81" s="238"/>
      <c r="B81" s="209"/>
      <c r="C81" s="171"/>
      <c r="D81" s="171"/>
      <c r="E81" s="171"/>
      <c r="F81" s="110" t="s">
        <v>67</v>
      </c>
      <c r="G81" s="53" t="s">
        <v>1421</v>
      </c>
      <c r="H81" s="209"/>
      <c r="I81" s="171"/>
      <c r="J81" s="171"/>
      <c r="K81" s="171"/>
      <c r="L81" s="258"/>
      <c r="M81" s="209"/>
      <c r="N81" s="259"/>
      <c r="O81" s="209"/>
      <c r="P81" s="171"/>
      <c r="Q81" s="260"/>
      <c r="R81" s="66" t="s">
        <v>1427</v>
      </c>
      <c r="S81" s="54" t="s">
        <v>78</v>
      </c>
      <c r="T81" s="53" t="s">
        <v>1436</v>
      </c>
      <c r="U81" s="54" t="s">
        <v>79</v>
      </c>
      <c r="V81" s="54" t="s">
        <v>80</v>
      </c>
      <c r="W81" s="64">
        <f>VLOOKUP(V81,'[7]Datos Validacion'!$K$6:$L$8,2,0)</f>
        <v>0.25</v>
      </c>
      <c r="X81" s="59" t="s">
        <v>96</v>
      </c>
      <c r="Y81" s="64">
        <f>VLOOKUP(X81,'[7]Datos Validacion'!$M$6:$N$7,2,0)</f>
        <v>0.15</v>
      </c>
      <c r="Z81" s="54" t="s">
        <v>82</v>
      </c>
      <c r="AA81" s="69" t="s">
        <v>1430</v>
      </c>
      <c r="AB81" s="125" t="s">
        <v>84</v>
      </c>
      <c r="AC81" s="59" t="s">
        <v>1433</v>
      </c>
      <c r="AD81" s="129">
        <f t="shared" si="21"/>
        <v>0.4</v>
      </c>
      <c r="AE81" s="108" t="str">
        <f t="shared" si="23"/>
        <v>MUY BAJA</v>
      </c>
      <c r="AF81" s="108">
        <f>+AF80-(AF80*AD81)</f>
        <v>0.17279999999999998</v>
      </c>
      <c r="AG81" s="165"/>
      <c r="AH81" s="165"/>
      <c r="AI81" s="166"/>
      <c r="AJ81" s="159"/>
      <c r="AK81" s="122"/>
      <c r="AL81" s="122"/>
      <c r="AM81" s="294"/>
      <c r="AN81" s="299"/>
      <c r="AO81" s="292"/>
      <c r="AP81" s="292"/>
      <c r="AQ81" s="300"/>
      <c r="AR81" s="292"/>
      <c r="AS81" s="292"/>
      <c r="AT81" s="300"/>
      <c r="AU81" s="292"/>
      <c r="AV81" s="292"/>
      <c r="AW81" s="300"/>
      <c r="AX81" s="292"/>
      <c r="AY81" s="292"/>
      <c r="AZ81" s="300"/>
      <c r="BA81" s="292"/>
      <c r="BB81" s="292"/>
      <c r="BC81" s="300"/>
      <c r="BD81" s="292"/>
      <c r="BE81" s="292"/>
      <c r="BF81" s="300"/>
      <c r="BG81" s="297"/>
      <c r="BH81" s="317"/>
    </row>
    <row r="82" spans="1:61" s="48" customFormat="1" ht="99" customHeight="1" x14ac:dyDescent="0.35">
      <c r="A82" s="153" t="s">
        <v>3</v>
      </c>
      <c r="B82" s="50"/>
      <c r="C82" s="50" t="s">
        <v>381</v>
      </c>
      <c r="D82" s="110" t="s">
        <v>382</v>
      </c>
      <c r="E82" s="110" t="s">
        <v>383</v>
      </c>
      <c r="F82" s="110" t="s">
        <v>67</v>
      </c>
      <c r="G82" s="60" t="s">
        <v>384</v>
      </c>
      <c r="H82" s="50" t="s">
        <v>385</v>
      </c>
      <c r="I82" s="154" t="s">
        <v>386</v>
      </c>
      <c r="J82" s="110" t="s">
        <v>71</v>
      </c>
      <c r="K82" s="110" t="s">
        <v>387</v>
      </c>
      <c r="L82" s="110" t="s">
        <v>152</v>
      </c>
      <c r="M82" s="52">
        <f>VLOOKUP(L82,'[8]Datos Validacion'!$C$6:$D$10,2,0)</f>
        <v>0.4</v>
      </c>
      <c r="N82" s="366" t="s">
        <v>76</v>
      </c>
      <c r="O82" s="151">
        <f>VLOOKUP(N82,'[8]Datos Validacion'!$E$6:$F$15,2,0)</f>
        <v>0.6</v>
      </c>
      <c r="P82" s="59" t="s">
        <v>388</v>
      </c>
      <c r="Q82" s="149" t="s">
        <v>76</v>
      </c>
      <c r="R82" s="63" t="s">
        <v>389</v>
      </c>
      <c r="S82" s="50" t="s">
        <v>78</v>
      </c>
      <c r="T82" s="50" t="s">
        <v>390</v>
      </c>
      <c r="U82" s="50" t="s">
        <v>79</v>
      </c>
      <c r="V82" s="50" t="s">
        <v>80</v>
      </c>
      <c r="W82" s="52">
        <f>VLOOKUP(V82,'[8]Datos Validacion'!$K$6:$L$8,2,0)</f>
        <v>0.25</v>
      </c>
      <c r="X82" s="51" t="s">
        <v>96</v>
      </c>
      <c r="Y82" s="52">
        <f>VLOOKUP(X82,'[8]Datos Validacion'!$M$6:$N$7,2,0)</f>
        <v>0.15</v>
      </c>
      <c r="Z82" s="50" t="s">
        <v>82</v>
      </c>
      <c r="AA82" s="62" t="s">
        <v>391</v>
      </c>
      <c r="AB82" s="50" t="s">
        <v>84</v>
      </c>
      <c r="AC82" s="51" t="s">
        <v>392</v>
      </c>
      <c r="AD82" s="121">
        <f t="shared" si="21"/>
        <v>0.4</v>
      </c>
      <c r="AE82" s="109" t="str">
        <f>IF(AF82&lt;=20%,"MUY BAJA",IF(AF82&lt;=40%,"BAJA",IF(AF82&lt;=60%,"MEDIA",IF(AF82&lt;=80%,"ALTA","MUY ALTA"))))</f>
        <v>BAJA</v>
      </c>
      <c r="AF82" s="367">
        <f>IF(OR(V82="prevenir",V82="detectar"),(M82-(M82*AD82)), M82)</f>
        <v>0.24</v>
      </c>
      <c r="AG82" s="109" t="str">
        <f>IF(AH82&lt;=20%,"LEVE",IF(AH82&lt;=40%,"MENOR",IF(AH82&lt;=60%,"MODERADO",IF(AH82&lt;=80%,"MAYOR","CATASTROFICO"))))</f>
        <v>MODERADO</v>
      </c>
      <c r="AH82" s="109">
        <f>IF(V82="corregir",(O82-(O82*AD82)), O82)</f>
        <v>0.6</v>
      </c>
      <c r="AI82" s="149" t="s">
        <v>76</v>
      </c>
      <c r="AJ82" s="110" t="s">
        <v>86</v>
      </c>
      <c r="AK82" s="122"/>
      <c r="AL82" s="122"/>
      <c r="AM82" s="340"/>
      <c r="AN82" s="306"/>
      <c r="AO82" s="341"/>
      <c r="AP82" s="341"/>
      <c r="AQ82" s="343"/>
      <c r="AR82" s="341"/>
      <c r="AS82" s="341"/>
      <c r="AT82" s="343"/>
      <c r="AU82" s="341"/>
      <c r="AV82" s="341"/>
      <c r="AW82" s="343"/>
      <c r="AX82" s="341"/>
      <c r="AY82" s="341"/>
      <c r="AZ82" s="343"/>
      <c r="BA82" s="341"/>
      <c r="BB82" s="341"/>
      <c r="BC82" s="343"/>
      <c r="BD82" s="341"/>
      <c r="BE82" s="341"/>
      <c r="BF82" s="309"/>
      <c r="BG82" s="309"/>
      <c r="BH82" s="290" t="s">
        <v>2008</v>
      </c>
      <c r="BI82" s="144"/>
    </row>
    <row r="83" spans="1:61" ht="195" customHeight="1" x14ac:dyDescent="0.3">
      <c r="A83" s="289" t="s">
        <v>3</v>
      </c>
      <c r="B83" s="159"/>
      <c r="C83" s="159" t="s">
        <v>381</v>
      </c>
      <c r="D83" s="159" t="s">
        <v>382</v>
      </c>
      <c r="E83" s="159" t="s">
        <v>383</v>
      </c>
      <c r="F83" s="110" t="s">
        <v>67</v>
      </c>
      <c r="G83" s="60" t="s">
        <v>393</v>
      </c>
      <c r="H83" s="159" t="s">
        <v>394</v>
      </c>
      <c r="I83" s="215" t="s">
        <v>395</v>
      </c>
      <c r="J83" s="159" t="s">
        <v>71</v>
      </c>
      <c r="K83" s="159" t="s">
        <v>396</v>
      </c>
      <c r="L83" s="159" t="s">
        <v>152</v>
      </c>
      <c r="M83" s="172">
        <f>VLOOKUP(L83,'[8]Datos Validacion'!$C$6:$D$10,2,0)</f>
        <v>0.4</v>
      </c>
      <c r="N83" s="173" t="s">
        <v>76</v>
      </c>
      <c r="O83" s="174">
        <f>VLOOKUP(N83,'[8]Datos Validacion'!$E$6:$F$15,2,0)</f>
        <v>0.6</v>
      </c>
      <c r="P83" s="160" t="s">
        <v>397</v>
      </c>
      <c r="Q83" s="166" t="s">
        <v>76</v>
      </c>
      <c r="R83" s="63" t="s">
        <v>398</v>
      </c>
      <c r="S83" s="50" t="s">
        <v>78</v>
      </c>
      <c r="T83" s="50" t="s">
        <v>390</v>
      </c>
      <c r="U83" s="50" t="s">
        <v>79</v>
      </c>
      <c r="V83" s="50" t="s">
        <v>80</v>
      </c>
      <c r="W83" s="52">
        <f>VLOOKUP(V83,'[8]Datos Validacion'!$K$6:$L$8,2,0)</f>
        <v>0.25</v>
      </c>
      <c r="X83" s="51" t="s">
        <v>96</v>
      </c>
      <c r="Y83" s="52">
        <f>VLOOKUP(X83,'[8]Datos Validacion'!$M$6:$N$7,2,0)</f>
        <v>0.15</v>
      </c>
      <c r="Z83" s="50" t="s">
        <v>82</v>
      </c>
      <c r="AA83" s="62" t="s">
        <v>399</v>
      </c>
      <c r="AB83" s="50" t="s">
        <v>84</v>
      </c>
      <c r="AC83" s="51" t="s">
        <v>400</v>
      </c>
      <c r="AD83" s="121">
        <f t="shared" si="21"/>
        <v>0.4</v>
      </c>
      <c r="AE83" s="109" t="str">
        <f t="shared" ref="AE83:AE101" si="24">IF(AF83&lt;=20%,"MUY BAJA",IF(AF83&lt;=40%,"BAJA",IF(AF83&lt;=60%,"MEDIA",IF(AF83&lt;=80%,"ALTA","MUY ALTA"))))</f>
        <v>BAJA</v>
      </c>
      <c r="AF83" s="109">
        <f>IF(OR(V83="prevenir",V83="detectar"),(M83-(M83*AD83)), M83)</f>
        <v>0.24</v>
      </c>
      <c r="AG83" s="162" t="str">
        <f t="shared" ref="AG83:AG85" si="25">IF(AH83&lt;=20%,"LEVE",IF(AH83&lt;=40%,"MENOR",IF(AH83&lt;=60%,"MODERADO",IF(AH83&lt;=80%,"MAYOR","CATASTROFICO"))))</f>
        <v>MODERADO</v>
      </c>
      <c r="AH83" s="162">
        <f>IF(V83="corregir",(O83-(O83*AD83)), O83)</f>
        <v>0.6</v>
      </c>
      <c r="AI83" s="166" t="s">
        <v>76</v>
      </c>
      <c r="AJ83" s="159" t="s">
        <v>86</v>
      </c>
      <c r="AK83" s="168"/>
      <c r="AL83" s="168"/>
      <c r="AM83" s="294"/>
      <c r="AN83" s="305"/>
      <c r="AO83" s="294"/>
      <c r="AP83" s="294"/>
      <c r="AQ83" s="295"/>
      <c r="AR83" s="294"/>
      <c r="AS83" s="294"/>
      <c r="AT83" s="295"/>
      <c r="AU83" s="294"/>
      <c r="AV83" s="294"/>
      <c r="AW83" s="305"/>
      <c r="AX83" s="294"/>
      <c r="AY83" s="294"/>
      <c r="AZ83" s="305"/>
      <c r="BA83" s="294"/>
      <c r="BB83" s="294"/>
      <c r="BC83" s="305"/>
      <c r="BD83" s="294"/>
      <c r="BE83" s="294"/>
      <c r="BF83" s="294"/>
      <c r="BG83" s="299"/>
      <c r="BH83" s="317" t="s">
        <v>2015</v>
      </c>
    </row>
    <row r="84" spans="1:61" ht="192" customHeight="1" x14ac:dyDescent="0.3">
      <c r="A84" s="289"/>
      <c r="B84" s="159"/>
      <c r="C84" s="159"/>
      <c r="D84" s="159"/>
      <c r="E84" s="159"/>
      <c r="F84" s="110" t="s">
        <v>67</v>
      </c>
      <c r="G84" s="60" t="s">
        <v>401</v>
      </c>
      <c r="H84" s="159"/>
      <c r="I84" s="215"/>
      <c r="J84" s="159"/>
      <c r="K84" s="159"/>
      <c r="L84" s="159"/>
      <c r="M84" s="172"/>
      <c r="N84" s="173"/>
      <c r="O84" s="174"/>
      <c r="P84" s="160"/>
      <c r="Q84" s="166"/>
      <c r="R84" s="63" t="s">
        <v>402</v>
      </c>
      <c r="S84" s="50" t="s">
        <v>78</v>
      </c>
      <c r="T84" s="50" t="s">
        <v>390</v>
      </c>
      <c r="U84" s="50" t="s">
        <v>79</v>
      </c>
      <c r="V84" s="50" t="s">
        <v>80</v>
      </c>
      <c r="W84" s="52">
        <f>VLOOKUP(V84,'[8]Datos Validacion'!$K$6:$L$8,2,0)</f>
        <v>0.25</v>
      </c>
      <c r="X84" s="51" t="s">
        <v>96</v>
      </c>
      <c r="Y84" s="52">
        <f>VLOOKUP(X84,'[8]Datos Validacion'!$M$6:$N$7,2,0)</f>
        <v>0.15</v>
      </c>
      <c r="Z84" s="50" t="s">
        <v>82</v>
      </c>
      <c r="AA84" s="62" t="s">
        <v>403</v>
      </c>
      <c r="AB84" s="50" t="s">
        <v>84</v>
      </c>
      <c r="AC84" s="51" t="s">
        <v>404</v>
      </c>
      <c r="AD84" s="121">
        <f t="shared" si="21"/>
        <v>0.4</v>
      </c>
      <c r="AE84" s="109" t="str">
        <f t="shared" si="24"/>
        <v>MUY BAJA</v>
      </c>
      <c r="AF84" s="109">
        <f>AF83-(AF83*AD84)</f>
        <v>0.14399999999999999</v>
      </c>
      <c r="AG84" s="162"/>
      <c r="AH84" s="162"/>
      <c r="AI84" s="166"/>
      <c r="AJ84" s="159"/>
      <c r="AK84" s="168"/>
      <c r="AL84" s="168"/>
      <c r="AM84" s="294"/>
      <c r="AN84" s="305"/>
      <c r="AO84" s="294"/>
      <c r="AP84" s="294"/>
      <c r="AQ84" s="295"/>
      <c r="AR84" s="294"/>
      <c r="AS84" s="294"/>
      <c r="AT84" s="295"/>
      <c r="AU84" s="294"/>
      <c r="AV84" s="294"/>
      <c r="AW84" s="305"/>
      <c r="AX84" s="294"/>
      <c r="AY84" s="294"/>
      <c r="AZ84" s="305"/>
      <c r="BA84" s="294"/>
      <c r="BB84" s="294"/>
      <c r="BC84" s="305"/>
      <c r="BD84" s="294"/>
      <c r="BE84" s="294"/>
      <c r="BF84" s="294"/>
      <c r="BG84" s="299"/>
      <c r="BH84" s="317"/>
    </row>
    <row r="85" spans="1:61" ht="58.5" customHeight="1" x14ac:dyDescent="0.3">
      <c r="A85" s="289" t="s">
        <v>3</v>
      </c>
      <c r="B85" s="203"/>
      <c r="C85" s="159" t="s">
        <v>381</v>
      </c>
      <c r="D85" s="159" t="s">
        <v>382</v>
      </c>
      <c r="E85" s="159" t="s">
        <v>383</v>
      </c>
      <c r="F85" s="159" t="s">
        <v>67</v>
      </c>
      <c r="G85" s="213" t="s">
        <v>405</v>
      </c>
      <c r="H85" s="159" t="s">
        <v>406</v>
      </c>
      <c r="I85" s="215" t="s">
        <v>407</v>
      </c>
      <c r="J85" s="159" t="s">
        <v>71</v>
      </c>
      <c r="K85" s="169" t="s">
        <v>408</v>
      </c>
      <c r="L85" s="159" t="s">
        <v>246</v>
      </c>
      <c r="M85" s="172">
        <f>VLOOKUP(L85,'[8]Datos Validacion'!$C$6:$D$10,2,0)</f>
        <v>0.8</v>
      </c>
      <c r="N85" s="173" t="s">
        <v>76</v>
      </c>
      <c r="O85" s="174">
        <f>VLOOKUP(N85,'[8]Datos Validacion'!$E$6:$F$15,2,0)</f>
        <v>0.6</v>
      </c>
      <c r="P85" s="160" t="s">
        <v>409</v>
      </c>
      <c r="Q85" s="166" t="s">
        <v>378</v>
      </c>
      <c r="R85" s="63" t="s">
        <v>410</v>
      </c>
      <c r="S85" s="50" t="s">
        <v>78</v>
      </c>
      <c r="T85" s="50" t="s">
        <v>390</v>
      </c>
      <c r="U85" s="50" t="s">
        <v>79</v>
      </c>
      <c r="V85" s="50" t="s">
        <v>80</v>
      </c>
      <c r="W85" s="52">
        <f>VLOOKUP(V85,'[8]Datos Validacion'!$K$6:$L$8,2,0)</f>
        <v>0.25</v>
      </c>
      <c r="X85" s="51" t="s">
        <v>96</v>
      </c>
      <c r="Y85" s="52">
        <f>VLOOKUP(X85,'[8]Datos Validacion'!$M$6:$N$7,2,0)</f>
        <v>0.15</v>
      </c>
      <c r="Z85" s="50" t="s">
        <v>82</v>
      </c>
      <c r="AA85" s="62" t="s">
        <v>411</v>
      </c>
      <c r="AB85" s="50" t="s">
        <v>84</v>
      </c>
      <c r="AC85" s="51" t="s">
        <v>412</v>
      </c>
      <c r="AD85" s="121">
        <f t="shared" si="21"/>
        <v>0.4</v>
      </c>
      <c r="AE85" s="109" t="str">
        <f t="shared" si="24"/>
        <v>MEDIA</v>
      </c>
      <c r="AF85" s="109">
        <f>IF(OR(V85="prevenir",V85="detectar"),(M85-(M85*AD85)), M85)</f>
        <v>0.48</v>
      </c>
      <c r="AG85" s="162" t="str">
        <f t="shared" si="25"/>
        <v>MODERADO</v>
      </c>
      <c r="AH85" s="162">
        <f>IF(V85="corregir",(O85-(O85*AD85)), O85)</f>
        <v>0.6</v>
      </c>
      <c r="AI85" s="166" t="s">
        <v>76</v>
      </c>
      <c r="AJ85" s="159" t="s">
        <v>86</v>
      </c>
      <c r="AK85" s="168"/>
      <c r="AL85" s="168"/>
      <c r="AM85" s="294"/>
      <c r="AN85" s="299"/>
      <c r="AO85" s="292"/>
      <c r="AP85" s="292"/>
      <c r="AQ85" s="299"/>
      <c r="AR85" s="299"/>
      <c r="AS85" s="299"/>
      <c r="AT85" s="299"/>
      <c r="AU85" s="299"/>
      <c r="AV85" s="299"/>
      <c r="AW85" s="299"/>
      <c r="AX85" s="299"/>
      <c r="AY85" s="299"/>
      <c r="AZ85" s="299"/>
      <c r="BA85" s="299"/>
      <c r="BB85" s="299"/>
      <c r="BC85" s="299"/>
      <c r="BD85" s="299"/>
      <c r="BE85" s="299"/>
      <c r="BF85" s="299"/>
      <c r="BG85" s="299"/>
      <c r="BH85" s="317" t="s">
        <v>2005</v>
      </c>
    </row>
    <row r="86" spans="1:61" ht="58.5" customHeight="1" x14ac:dyDescent="0.3">
      <c r="A86" s="289"/>
      <c r="B86" s="203"/>
      <c r="C86" s="159"/>
      <c r="D86" s="159"/>
      <c r="E86" s="159"/>
      <c r="F86" s="159"/>
      <c r="G86" s="213"/>
      <c r="H86" s="159"/>
      <c r="I86" s="215"/>
      <c r="J86" s="159"/>
      <c r="K86" s="169"/>
      <c r="L86" s="159"/>
      <c r="M86" s="172"/>
      <c r="N86" s="173"/>
      <c r="O86" s="174"/>
      <c r="P86" s="160"/>
      <c r="Q86" s="166"/>
      <c r="R86" s="63" t="s">
        <v>413</v>
      </c>
      <c r="S86" s="50" t="s">
        <v>78</v>
      </c>
      <c r="T86" s="50" t="s">
        <v>390</v>
      </c>
      <c r="U86" s="50" t="s">
        <v>79</v>
      </c>
      <c r="V86" s="50" t="s">
        <v>80</v>
      </c>
      <c r="W86" s="52">
        <f>VLOOKUP(V86,'[8]Datos Validacion'!$K$6:$L$8,2,0)</f>
        <v>0.25</v>
      </c>
      <c r="X86" s="51" t="s">
        <v>96</v>
      </c>
      <c r="Y86" s="52">
        <f>VLOOKUP(X86,'[8]Datos Validacion'!$M$6:$N$7,2,0)</f>
        <v>0.15</v>
      </c>
      <c r="Z86" s="50" t="s">
        <v>82</v>
      </c>
      <c r="AA86" s="62" t="s">
        <v>414</v>
      </c>
      <c r="AB86" s="50" t="s">
        <v>84</v>
      </c>
      <c r="AC86" s="51" t="s">
        <v>415</v>
      </c>
      <c r="AD86" s="121">
        <f t="shared" si="21"/>
        <v>0.4</v>
      </c>
      <c r="AE86" s="109" t="str">
        <f t="shared" si="24"/>
        <v>BAJA</v>
      </c>
      <c r="AF86" s="109">
        <f>AF85-(AF85*AD86)</f>
        <v>0.28799999999999998</v>
      </c>
      <c r="AG86" s="162"/>
      <c r="AH86" s="162"/>
      <c r="AI86" s="166"/>
      <c r="AJ86" s="159"/>
      <c r="AK86" s="168"/>
      <c r="AL86" s="168"/>
      <c r="AM86" s="294"/>
      <c r="AN86" s="299"/>
      <c r="AO86" s="292"/>
      <c r="AP86" s="292"/>
      <c r="AQ86" s="299"/>
      <c r="AR86" s="299"/>
      <c r="AS86" s="299"/>
      <c r="AT86" s="299"/>
      <c r="AU86" s="299"/>
      <c r="AV86" s="299"/>
      <c r="AW86" s="299"/>
      <c r="AX86" s="299"/>
      <c r="AY86" s="299"/>
      <c r="AZ86" s="299"/>
      <c r="BA86" s="299"/>
      <c r="BB86" s="299"/>
      <c r="BC86" s="299"/>
      <c r="BD86" s="299"/>
      <c r="BE86" s="299"/>
      <c r="BF86" s="299"/>
      <c r="BG86" s="299"/>
      <c r="BH86" s="317"/>
    </row>
    <row r="87" spans="1:61" ht="58.5" customHeight="1" x14ac:dyDescent="0.3">
      <c r="A87" s="289"/>
      <c r="B87" s="203"/>
      <c r="C87" s="159"/>
      <c r="D87" s="159"/>
      <c r="E87" s="159"/>
      <c r="F87" s="110" t="s">
        <v>67</v>
      </c>
      <c r="G87" s="60" t="s">
        <v>416</v>
      </c>
      <c r="H87" s="159"/>
      <c r="I87" s="215"/>
      <c r="J87" s="159"/>
      <c r="K87" s="169"/>
      <c r="L87" s="159"/>
      <c r="M87" s="172"/>
      <c r="N87" s="173"/>
      <c r="O87" s="174"/>
      <c r="P87" s="160"/>
      <c r="Q87" s="166"/>
      <c r="R87" s="63" t="s">
        <v>417</v>
      </c>
      <c r="S87" s="50" t="s">
        <v>78</v>
      </c>
      <c r="T87" s="50" t="s">
        <v>390</v>
      </c>
      <c r="U87" s="50" t="s">
        <v>79</v>
      </c>
      <c r="V87" s="50" t="s">
        <v>80</v>
      </c>
      <c r="W87" s="52">
        <f>VLOOKUP(V87,'[8]Datos Validacion'!$K$6:$L$8,2,0)</f>
        <v>0.25</v>
      </c>
      <c r="X87" s="51" t="s">
        <v>96</v>
      </c>
      <c r="Y87" s="52">
        <f>VLOOKUP(X87,'[8]Datos Validacion'!$M$6:$N$7,2,0)</f>
        <v>0.15</v>
      </c>
      <c r="Z87" s="50" t="s">
        <v>82</v>
      </c>
      <c r="AA87" s="62" t="s">
        <v>418</v>
      </c>
      <c r="AB87" s="50" t="s">
        <v>84</v>
      </c>
      <c r="AC87" s="51" t="s">
        <v>419</v>
      </c>
      <c r="AD87" s="121">
        <f t="shared" si="21"/>
        <v>0.4</v>
      </c>
      <c r="AE87" s="109" t="str">
        <f t="shared" si="24"/>
        <v>MUY BAJA</v>
      </c>
      <c r="AF87" s="109">
        <f>AF86-(AF86*AD87)</f>
        <v>0.17279999999999998</v>
      </c>
      <c r="AG87" s="162"/>
      <c r="AH87" s="162"/>
      <c r="AI87" s="166"/>
      <c r="AJ87" s="159"/>
      <c r="AK87" s="168"/>
      <c r="AL87" s="168"/>
      <c r="AM87" s="294"/>
      <c r="AN87" s="299"/>
      <c r="AO87" s="292"/>
      <c r="AP87" s="292"/>
      <c r="AQ87" s="299"/>
      <c r="AR87" s="299"/>
      <c r="AS87" s="299"/>
      <c r="AT87" s="299"/>
      <c r="AU87" s="299"/>
      <c r="AV87" s="299"/>
      <c r="AW87" s="299"/>
      <c r="AX87" s="299"/>
      <c r="AY87" s="299"/>
      <c r="AZ87" s="299"/>
      <c r="BA87" s="299"/>
      <c r="BB87" s="299"/>
      <c r="BC87" s="299"/>
      <c r="BD87" s="299"/>
      <c r="BE87" s="299"/>
      <c r="BF87" s="299"/>
      <c r="BG87" s="299"/>
      <c r="BH87" s="317"/>
    </row>
    <row r="88" spans="1:61" ht="43.5" hidden="1" customHeight="1" x14ac:dyDescent="0.3">
      <c r="A88" s="240" t="s">
        <v>3</v>
      </c>
      <c r="B88" s="203"/>
      <c r="C88" s="212" t="s">
        <v>381</v>
      </c>
      <c r="D88" s="159" t="s">
        <v>420</v>
      </c>
      <c r="E88" s="159" t="s">
        <v>421</v>
      </c>
      <c r="F88" s="110" t="s">
        <v>67</v>
      </c>
      <c r="G88" s="60" t="s">
        <v>422</v>
      </c>
      <c r="H88" s="159" t="s">
        <v>423</v>
      </c>
      <c r="I88" s="215" t="s">
        <v>424</v>
      </c>
      <c r="J88" s="159" t="s">
        <v>425</v>
      </c>
      <c r="K88" s="160" t="s">
        <v>426</v>
      </c>
      <c r="L88" s="159" t="s">
        <v>246</v>
      </c>
      <c r="M88" s="172">
        <f>VLOOKUP(L88,'[8]Datos Validacion'!$C$6:$D$10,2,0)</f>
        <v>0.8</v>
      </c>
      <c r="N88" s="173" t="s">
        <v>377</v>
      </c>
      <c r="O88" s="174">
        <f>VLOOKUP(N88,'[8]Datos Validacion'!$E$6:$F$15,2,0)</f>
        <v>0.8</v>
      </c>
      <c r="P88" s="160" t="s">
        <v>427</v>
      </c>
      <c r="Q88" s="166" t="s">
        <v>378</v>
      </c>
      <c r="R88" s="53" t="s">
        <v>428</v>
      </c>
      <c r="S88" s="50" t="s">
        <v>78</v>
      </c>
      <c r="T88" s="51" t="s">
        <v>429</v>
      </c>
      <c r="U88" s="50" t="s">
        <v>79</v>
      </c>
      <c r="V88" s="50" t="s">
        <v>80</v>
      </c>
      <c r="W88" s="52">
        <f>VLOOKUP(V88,'[8]Datos Validacion'!$K$6:$L$8,2,0)</f>
        <v>0.25</v>
      </c>
      <c r="X88" s="51" t="s">
        <v>96</v>
      </c>
      <c r="Y88" s="52">
        <f>VLOOKUP(X88,'[8]Datos Validacion'!$M$6:$N$7,2,0)</f>
        <v>0.15</v>
      </c>
      <c r="Z88" s="50" t="s">
        <v>82</v>
      </c>
      <c r="AA88" s="62" t="s">
        <v>430</v>
      </c>
      <c r="AB88" s="50" t="s">
        <v>84</v>
      </c>
      <c r="AC88" s="51" t="s">
        <v>431</v>
      </c>
      <c r="AD88" s="121">
        <f t="shared" si="21"/>
        <v>0.4</v>
      </c>
      <c r="AE88" s="109" t="str">
        <f t="shared" si="24"/>
        <v>MEDIA</v>
      </c>
      <c r="AF88" s="109">
        <f>IF(OR(V88="prevenir",V88="detectar"),(M88-(M88*AD88)), M88)</f>
        <v>0.48</v>
      </c>
      <c r="AG88" s="162" t="str">
        <f t="shared" ref="AG88:AG95" si="26">IF(AH88&lt;=20%,"LEVE",IF(AH88&lt;=40%,"MENOR",IF(AH88&lt;=60%,"MODERADO",IF(AH88&lt;=80%,"MAYOR","CATASTROFICO"))))</f>
        <v>MAYOR</v>
      </c>
      <c r="AH88" s="162">
        <f>IF(V88="corregir",(O88-(O88*AD88)), O88)</f>
        <v>0.8</v>
      </c>
      <c r="AI88" s="166" t="s">
        <v>378</v>
      </c>
      <c r="AJ88" s="159" t="s">
        <v>237</v>
      </c>
      <c r="AK88" s="167">
        <v>466</v>
      </c>
      <c r="AL88" s="168"/>
      <c r="AM88" s="294"/>
      <c r="AN88" s="299"/>
      <c r="AO88" s="301"/>
      <c r="AP88" s="292"/>
      <c r="AQ88" s="313"/>
      <c r="AR88" s="292"/>
      <c r="AS88" s="302"/>
      <c r="AT88" s="313"/>
      <c r="AU88" s="292"/>
      <c r="AV88" s="302"/>
      <c r="AW88" s="300"/>
      <c r="AX88" s="292"/>
      <c r="AY88" s="302"/>
      <c r="AZ88" s="313"/>
      <c r="BA88" s="292"/>
      <c r="BB88" s="302"/>
      <c r="BC88" s="313"/>
      <c r="BD88" s="302"/>
      <c r="BE88" s="292"/>
      <c r="BF88" s="313"/>
      <c r="BG88" s="368"/>
      <c r="BH88" s="317"/>
    </row>
    <row r="89" spans="1:61" ht="45" hidden="1" customHeight="1" x14ac:dyDescent="0.3">
      <c r="A89" s="240"/>
      <c r="B89" s="203"/>
      <c r="C89" s="212"/>
      <c r="D89" s="159"/>
      <c r="E89" s="159"/>
      <c r="F89" s="110" t="s">
        <v>67</v>
      </c>
      <c r="G89" s="60" t="s">
        <v>433</v>
      </c>
      <c r="H89" s="159"/>
      <c r="I89" s="215"/>
      <c r="J89" s="159"/>
      <c r="K89" s="160"/>
      <c r="L89" s="159"/>
      <c r="M89" s="172"/>
      <c r="N89" s="173"/>
      <c r="O89" s="174"/>
      <c r="P89" s="160"/>
      <c r="Q89" s="166"/>
      <c r="R89" s="53" t="s">
        <v>434</v>
      </c>
      <c r="S89" s="50" t="s">
        <v>78</v>
      </c>
      <c r="T89" s="51" t="s">
        <v>429</v>
      </c>
      <c r="U89" s="50" t="s">
        <v>79</v>
      </c>
      <c r="V89" s="50" t="s">
        <v>80</v>
      </c>
      <c r="W89" s="52">
        <f>VLOOKUP(V89,'[8]Datos Validacion'!$K$6:$L$8,2,0)</f>
        <v>0.25</v>
      </c>
      <c r="X89" s="51" t="s">
        <v>96</v>
      </c>
      <c r="Y89" s="52">
        <f>VLOOKUP(X89,'[8]Datos Validacion'!$M$6:$N$7,2,0)</f>
        <v>0.15</v>
      </c>
      <c r="Z89" s="50" t="s">
        <v>82</v>
      </c>
      <c r="AA89" s="62" t="s">
        <v>435</v>
      </c>
      <c r="AB89" s="50" t="s">
        <v>84</v>
      </c>
      <c r="AC89" s="51" t="s">
        <v>431</v>
      </c>
      <c r="AD89" s="121">
        <f t="shared" si="21"/>
        <v>0.4</v>
      </c>
      <c r="AE89" s="109" t="str">
        <f t="shared" si="24"/>
        <v>BAJA</v>
      </c>
      <c r="AF89" s="109">
        <f t="shared" ref="AF89:AF94" si="27">AF88-(AF88*AD89)</f>
        <v>0.28799999999999998</v>
      </c>
      <c r="AG89" s="162"/>
      <c r="AH89" s="162"/>
      <c r="AI89" s="166"/>
      <c r="AJ89" s="159"/>
      <c r="AK89" s="167"/>
      <c r="AL89" s="168"/>
      <c r="AM89" s="294"/>
      <c r="AN89" s="299"/>
      <c r="AO89" s="301"/>
      <c r="AP89" s="292"/>
      <c r="AQ89" s="313"/>
      <c r="AR89" s="292"/>
      <c r="AS89" s="302"/>
      <c r="AT89" s="313"/>
      <c r="AU89" s="292"/>
      <c r="AV89" s="302"/>
      <c r="AW89" s="300"/>
      <c r="AX89" s="292"/>
      <c r="AY89" s="302"/>
      <c r="AZ89" s="313"/>
      <c r="BA89" s="292"/>
      <c r="BB89" s="302"/>
      <c r="BC89" s="302"/>
      <c r="BD89" s="302"/>
      <c r="BE89" s="292"/>
      <c r="BF89" s="302"/>
      <c r="BG89" s="369"/>
      <c r="BH89" s="317"/>
    </row>
    <row r="90" spans="1:61" ht="53.25" hidden="1" customHeight="1" x14ac:dyDescent="0.3">
      <c r="A90" s="240"/>
      <c r="B90" s="203"/>
      <c r="C90" s="212"/>
      <c r="D90" s="159"/>
      <c r="E90" s="159"/>
      <c r="F90" s="110" t="s">
        <v>67</v>
      </c>
      <c r="G90" s="60" t="s">
        <v>436</v>
      </c>
      <c r="H90" s="159"/>
      <c r="I90" s="215"/>
      <c r="J90" s="159"/>
      <c r="K90" s="160"/>
      <c r="L90" s="159"/>
      <c r="M90" s="172"/>
      <c r="N90" s="173"/>
      <c r="O90" s="174"/>
      <c r="P90" s="160"/>
      <c r="Q90" s="166"/>
      <c r="R90" s="69" t="s">
        <v>437</v>
      </c>
      <c r="S90" s="50" t="s">
        <v>78</v>
      </c>
      <c r="T90" s="51" t="s">
        <v>438</v>
      </c>
      <c r="U90" s="50" t="s">
        <v>79</v>
      </c>
      <c r="V90" s="50" t="s">
        <v>80</v>
      </c>
      <c r="W90" s="52">
        <f>VLOOKUP(V90,'[8]Datos Validacion'!$K$6:$L$8,2,0)</f>
        <v>0.25</v>
      </c>
      <c r="X90" s="51" t="s">
        <v>96</v>
      </c>
      <c r="Y90" s="52">
        <f>VLOOKUP(X90,'[8]Datos Validacion'!$M$6:$N$7,2,0)</f>
        <v>0.15</v>
      </c>
      <c r="Z90" s="50" t="s">
        <v>82</v>
      </c>
      <c r="AA90" s="62" t="s">
        <v>439</v>
      </c>
      <c r="AB90" s="50" t="s">
        <v>84</v>
      </c>
      <c r="AC90" s="51" t="s">
        <v>440</v>
      </c>
      <c r="AD90" s="121">
        <f t="shared" si="21"/>
        <v>0.4</v>
      </c>
      <c r="AE90" s="109" t="str">
        <f t="shared" si="24"/>
        <v>MUY BAJA</v>
      </c>
      <c r="AF90" s="109">
        <f t="shared" si="27"/>
        <v>0.17279999999999998</v>
      </c>
      <c r="AG90" s="162"/>
      <c r="AH90" s="162"/>
      <c r="AI90" s="166"/>
      <c r="AJ90" s="159"/>
      <c r="AK90" s="167"/>
      <c r="AL90" s="168"/>
      <c r="AM90" s="294"/>
      <c r="AN90" s="299"/>
      <c r="AO90" s="301"/>
      <c r="AP90" s="292"/>
      <c r="AQ90" s="313"/>
      <c r="AR90" s="292"/>
      <c r="AS90" s="302"/>
      <c r="AT90" s="313"/>
      <c r="AU90" s="292"/>
      <c r="AV90" s="302"/>
      <c r="AW90" s="300"/>
      <c r="AX90" s="292"/>
      <c r="AY90" s="302"/>
      <c r="AZ90" s="313"/>
      <c r="BA90" s="292"/>
      <c r="BB90" s="302"/>
      <c r="BC90" s="302"/>
      <c r="BD90" s="302"/>
      <c r="BE90" s="292"/>
      <c r="BF90" s="302"/>
      <c r="BG90" s="369"/>
      <c r="BH90" s="317"/>
    </row>
    <row r="91" spans="1:61" ht="37.5" hidden="1" x14ac:dyDescent="0.3">
      <c r="A91" s="240"/>
      <c r="B91" s="203"/>
      <c r="C91" s="212"/>
      <c r="D91" s="159"/>
      <c r="E91" s="159"/>
      <c r="F91" s="110" t="s">
        <v>67</v>
      </c>
      <c r="G91" s="60" t="s">
        <v>441</v>
      </c>
      <c r="H91" s="159"/>
      <c r="I91" s="215"/>
      <c r="J91" s="159"/>
      <c r="K91" s="160"/>
      <c r="L91" s="159"/>
      <c r="M91" s="172"/>
      <c r="N91" s="173"/>
      <c r="O91" s="174"/>
      <c r="P91" s="160"/>
      <c r="Q91" s="166"/>
      <c r="R91" s="69" t="s">
        <v>442</v>
      </c>
      <c r="S91" s="50" t="s">
        <v>78</v>
      </c>
      <c r="T91" s="51" t="s">
        <v>438</v>
      </c>
      <c r="U91" s="50" t="s">
        <v>79</v>
      </c>
      <c r="V91" s="50" t="s">
        <v>80</v>
      </c>
      <c r="W91" s="52">
        <f>VLOOKUP(V91,'[8]Datos Validacion'!$K$6:$L$8,2,0)</f>
        <v>0.25</v>
      </c>
      <c r="X91" s="51" t="s">
        <v>96</v>
      </c>
      <c r="Y91" s="52">
        <f>VLOOKUP(X91,'[8]Datos Validacion'!$M$6:$N$7,2,0)</f>
        <v>0.15</v>
      </c>
      <c r="Z91" s="50" t="s">
        <v>82</v>
      </c>
      <c r="AA91" s="62" t="s">
        <v>439</v>
      </c>
      <c r="AB91" s="50" t="s">
        <v>84</v>
      </c>
      <c r="AC91" s="51" t="s">
        <v>443</v>
      </c>
      <c r="AD91" s="121">
        <f t="shared" si="21"/>
        <v>0.4</v>
      </c>
      <c r="AE91" s="109" t="str">
        <f t="shared" si="24"/>
        <v>MUY BAJA</v>
      </c>
      <c r="AF91" s="109">
        <f t="shared" si="27"/>
        <v>0.10367999999999998</v>
      </c>
      <c r="AG91" s="162"/>
      <c r="AH91" s="162"/>
      <c r="AI91" s="166"/>
      <c r="AJ91" s="159"/>
      <c r="AK91" s="167"/>
      <c r="AL91" s="168"/>
      <c r="AM91" s="294"/>
      <c r="AN91" s="299"/>
      <c r="AO91" s="301"/>
      <c r="AP91" s="292"/>
      <c r="AQ91" s="313"/>
      <c r="AR91" s="292"/>
      <c r="AS91" s="302"/>
      <c r="AT91" s="313"/>
      <c r="AU91" s="292"/>
      <c r="AV91" s="302"/>
      <c r="AW91" s="300"/>
      <c r="AX91" s="292"/>
      <c r="AY91" s="302"/>
      <c r="AZ91" s="313"/>
      <c r="BA91" s="292"/>
      <c r="BB91" s="302"/>
      <c r="BC91" s="302"/>
      <c r="BD91" s="302"/>
      <c r="BE91" s="292"/>
      <c r="BF91" s="302"/>
      <c r="BG91" s="369"/>
      <c r="BH91" s="317"/>
    </row>
    <row r="92" spans="1:61" ht="62.5" hidden="1" x14ac:dyDescent="0.3">
      <c r="A92" s="240"/>
      <c r="B92" s="203"/>
      <c r="C92" s="212"/>
      <c r="D92" s="159"/>
      <c r="E92" s="159"/>
      <c r="F92" s="110" t="s">
        <v>67</v>
      </c>
      <c r="G92" s="60" t="s">
        <v>444</v>
      </c>
      <c r="H92" s="159"/>
      <c r="I92" s="215"/>
      <c r="J92" s="159"/>
      <c r="K92" s="160"/>
      <c r="L92" s="159"/>
      <c r="M92" s="172"/>
      <c r="N92" s="173"/>
      <c r="O92" s="174"/>
      <c r="P92" s="160"/>
      <c r="Q92" s="166"/>
      <c r="R92" s="69" t="s">
        <v>445</v>
      </c>
      <c r="S92" s="50" t="s">
        <v>78</v>
      </c>
      <c r="T92" s="51" t="s">
        <v>446</v>
      </c>
      <c r="U92" s="50" t="s">
        <v>79</v>
      </c>
      <c r="V92" s="50" t="s">
        <v>80</v>
      </c>
      <c r="W92" s="52">
        <f>VLOOKUP(V92,'[8]Datos Validacion'!$K$6:$L$8,2,0)</f>
        <v>0.25</v>
      </c>
      <c r="X92" s="51" t="s">
        <v>96</v>
      </c>
      <c r="Y92" s="52">
        <f>VLOOKUP(X92,'[8]Datos Validacion'!$M$6:$N$7,2,0)</f>
        <v>0.15</v>
      </c>
      <c r="Z92" s="50" t="s">
        <v>82</v>
      </c>
      <c r="AA92" s="62" t="s">
        <v>447</v>
      </c>
      <c r="AB92" s="50" t="s">
        <v>84</v>
      </c>
      <c r="AC92" s="51" t="s">
        <v>448</v>
      </c>
      <c r="AD92" s="121">
        <f t="shared" si="21"/>
        <v>0.4</v>
      </c>
      <c r="AE92" s="109" t="str">
        <f t="shared" si="24"/>
        <v>MUY BAJA</v>
      </c>
      <c r="AF92" s="109">
        <f t="shared" si="27"/>
        <v>6.2207999999999986E-2</v>
      </c>
      <c r="AG92" s="162"/>
      <c r="AH92" s="162"/>
      <c r="AI92" s="166"/>
      <c r="AJ92" s="159"/>
      <c r="AK92" s="167"/>
      <c r="AL92" s="168"/>
      <c r="AM92" s="294"/>
      <c r="AN92" s="299"/>
      <c r="AO92" s="301"/>
      <c r="AP92" s="292"/>
      <c r="AQ92" s="313"/>
      <c r="AR92" s="292"/>
      <c r="AS92" s="302"/>
      <c r="AT92" s="313"/>
      <c r="AU92" s="292"/>
      <c r="AV92" s="302"/>
      <c r="AW92" s="300"/>
      <c r="AX92" s="292"/>
      <c r="AY92" s="302"/>
      <c r="AZ92" s="313"/>
      <c r="BA92" s="292"/>
      <c r="BB92" s="302"/>
      <c r="BC92" s="302"/>
      <c r="BD92" s="302"/>
      <c r="BE92" s="292"/>
      <c r="BF92" s="302"/>
      <c r="BG92" s="369"/>
      <c r="BH92" s="317"/>
    </row>
    <row r="93" spans="1:61" ht="50" hidden="1" x14ac:dyDescent="0.3">
      <c r="A93" s="240"/>
      <c r="B93" s="203"/>
      <c r="C93" s="212"/>
      <c r="D93" s="159"/>
      <c r="E93" s="159"/>
      <c r="F93" s="159" t="s">
        <v>67</v>
      </c>
      <c r="G93" s="221" t="s">
        <v>449</v>
      </c>
      <c r="H93" s="159"/>
      <c r="I93" s="215"/>
      <c r="J93" s="159"/>
      <c r="K93" s="160"/>
      <c r="L93" s="159"/>
      <c r="M93" s="172"/>
      <c r="N93" s="173"/>
      <c r="O93" s="174"/>
      <c r="P93" s="160"/>
      <c r="Q93" s="166"/>
      <c r="R93" s="69" t="s">
        <v>450</v>
      </c>
      <c r="S93" s="50" t="s">
        <v>78</v>
      </c>
      <c r="T93" s="51" t="s">
        <v>451</v>
      </c>
      <c r="U93" s="50" t="s">
        <v>79</v>
      </c>
      <c r="V93" s="50" t="s">
        <v>80</v>
      </c>
      <c r="W93" s="52">
        <f>VLOOKUP(V93,'[8]Datos Validacion'!$K$6:$L$8,2,0)</f>
        <v>0.25</v>
      </c>
      <c r="X93" s="51" t="s">
        <v>96</v>
      </c>
      <c r="Y93" s="52">
        <f>VLOOKUP(X93,'[8]Datos Validacion'!$M$6:$N$7,2,0)</f>
        <v>0.15</v>
      </c>
      <c r="Z93" s="50" t="s">
        <v>82</v>
      </c>
      <c r="AA93" s="62" t="s">
        <v>452</v>
      </c>
      <c r="AB93" s="50" t="s">
        <v>84</v>
      </c>
      <c r="AC93" s="51" t="s">
        <v>453</v>
      </c>
      <c r="AD93" s="121">
        <f t="shared" si="21"/>
        <v>0.4</v>
      </c>
      <c r="AE93" s="109" t="str">
        <f t="shared" si="24"/>
        <v>MUY BAJA</v>
      </c>
      <c r="AF93" s="109">
        <f t="shared" si="27"/>
        <v>3.7324799999999991E-2</v>
      </c>
      <c r="AG93" s="162"/>
      <c r="AH93" s="162"/>
      <c r="AI93" s="166"/>
      <c r="AJ93" s="159"/>
      <c r="AK93" s="167"/>
      <c r="AL93" s="168"/>
      <c r="AM93" s="294"/>
      <c r="AN93" s="299"/>
      <c r="AO93" s="301"/>
      <c r="AP93" s="292"/>
      <c r="AQ93" s="313"/>
      <c r="AR93" s="292"/>
      <c r="AS93" s="302"/>
      <c r="AT93" s="313"/>
      <c r="AU93" s="292"/>
      <c r="AV93" s="302"/>
      <c r="AW93" s="300"/>
      <c r="AX93" s="292"/>
      <c r="AY93" s="302"/>
      <c r="AZ93" s="313"/>
      <c r="BA93" s="292"/>
      <c r="BB93" s="302"/>
      <c r="BC93" s="302"/>
      <c r="BD93" s="302"/>
      <c r="BE93" s="292"/>
      <c r="BF93" s="302"/>
      <c r="BG93" s="369"/>
      <c r="BH93" s="317"/>
    </row>
    <row r="94" spans="1:61" ht="36" hidden="1" customHeight="1" x14ac:dyDescent="0.3">
      <c r="A94" s="240"/>
      <c r="B94" s="203"/>
      <c r="C94" s="212"/>
      <c r="D94" s="159"/>
      <c r="E94" s="159"/>
      <c r="F94" s="159"/>
      <c r="G94" s="221"/>
      <c r="H94" s="159"/>
      <c r="I94" s="215"/>
      <c r="J94" s="159"/>
      <c r="K94" s="160"/>
      <c r="L94" s="159"/>
      <c r="M94" s="172"/>
      <c r="N94" s="173"/>
      <c r="O94" s="174"/>
      <c r="P94" s="160"/>
      <c r="Q94" s="166"/>
      <c r="R94" s="69" t="s">
        <v>454</v>
      </c>
      <c r="S94" s="50" t="s">
        <v>78</v>
      </c>
      <c r="T94" s="51" t="s">
        <v>455</v>
      </c>
      <c r="U94" s="50" t="s">
        <v>79</v>
      </c>
      <c r="V94" s="50" t="s">
        <v>80</v>
      </c>
      <c r="W94" s="52">
        <f>VLOOKUP(V94,'[8]Datos Validacion'!$K$6:$L$8,2,0)</f>
        <v>0.25</v>
      </c>
      <c r="X94" s="51" t="s">
        <v>96</v>
      </c>
      <c r="Y94" s="52">
        <f>VLOOKUP(X94,'[8]Datos Validacion'!$M$6:$N$7,2,0)</f>
        <v>0.15</v>
      </c>
      <c r="Z94" s="50" t="s">
        <v>82</v>
      </c>
      <c r="AA94" s="62" t="s">
        <v>452</v>
      </c>
      <c r="AB94" s="50" t="s">
        <v>84</v>
      </c>
      <c r="AC94" s="51" t="s">
        <v>456</v>
      </c>
      <c r="AD94" s="121">
        <f t="shared" si="21"/>
        <v>0.4</v>
      </c>
      <c r="AE94" s="109" t="str">
        <f t="shared" si="24"/>
        <v>MUY BAJA</v>
      </c>
      <c r="AF94" s="109">
        <f t="shared" si="27"/>
        <v>2.2394879999999992E-2</v>
      </c>
      <c r="AG94" s="162"/>
      <c r="AH94" s="162"/>
      <c r="AI94" s="166"/>
      <c r="AJ94" s="159"/>
      <c r="AK94" s="167"/>
      <c r="AL94" s="168"/>
      <c r="AM94" s="294"/>
      <c r="AN94" s="299"/>
      <c r="AO94" s="301"/>
      <c r="AP94" s="292"/>
      <c r="AQ94" s="313"/>
      <c r="AR94" s="292"/>
      <c r="AS94" s="302"/>
      <c r="AT94" s="313"/>
      <c r="AU94" s="292"/>
      <c r="AV94" s="302"/>
      <c r="AW94" s="300"/>
      <c r="AX94" s="292"/>
      <c r="AY94" s="302"/>
      <c r="AZ94" s="313"/>
      <c r="BA94" s="292"/>
      <c r="BB94" s="302"/>
      <c r="BC94" s="302"/>
      <c r="BD94" s="302"/>
      <c r="BE94" s="292"/>
      <c r="BF94" s="302"/>
      <c r="BG94" s="369"/>
      <c r="BH94" s="317"/>
    </row>
    <row r="95" spans="1:61" ht="85.5" customHeight="1" x14ac:dyDescent="0.3">
      <c r="A95" s="240" t="s">
        <v>3</v>
      </c>
      <c r="B95" s="203"/>
      <c r="C95" s="212" t="s">
        <v>381</v>
      </c>
      <c r="D95" s="159" t="s">
        <v>382</v>
      </c>
      <c r="E95" s="159" t="s">
        <v>421</v>
      </c>
      <c r="F95" s="159" t="s">
        <v>67</v>
      </c>
      <c r="G95" s="221" t="s">
        <v>457</v>
      </c>
      <c r="H95" s="159" t="s">
        <v>458</v>
      </c>
      <c r="I95" s="215" t="s">
        <v>1317</v>
      </c>
      <c r="J95" s="159" t="s">
        <v>1187</v>
      </c>
      <c r="K95" s="160" t="s">
        <v>459</v>
      </c>
      <c r="L95" s="159" t="s">
        <v>246</v>
      </c>
      <c r="M95" s="172">
        <f>VLOOKUP(L95,'[8]Datos Validacion'!$C$6:$D$10,2,0)</f>
        <v>0.8</v>
      </c>
      <c r="N95" s="173" t="s">
        <v>76</v>
      </c>
      <c r="O95" s="174">
        <f>VLOOKUP(N95,'[8]Datos Validacion'!$E$6:$F$15,2,0)</f>
        <v>0.6</v>
      </c>
      <c r="P95" s="160" t="s">
        <v>460</v>
      </c>
      <c r="Q95" s="166" t="s">
        <v>378</v>
      </c>
      <c r="R95" s="69" t="s">
        <v>1320</v>
      </c>
      <c r="S95" s="50" t="s">
        <v>78</v>
      </c>
      <c r="T95" s="51" t="s">
        <v>293</v>
      </c>
      <c r="U95" s="50" t="s">
        <v>79</v>
      </c>
      <c r="V95" s="50" t="s">
        <v>80</v>
      </c>
      <c r="W95" s="52">
        <f>VLOOKUP(V95,'[8]Datos Validacion'!$K$6:$L$8,2,0)</f>
        <v>0.25</v>
      </c>
      <c r="X95" s="51" t="s">
        <v>96</v>
      </c>
      <c r="Y95" s="52">
        <f>VLOOKUP(X95,'[8]Datos Validacion'!$M$6:$N$7,2,0)</f>
        <v>0.15</v>
      </c>
      <c r="Z95" s="50" t="s">
        <v>82</v>
      </c>
      <c r="AA95" s="62" t="s">
        <v>1328</v>
      </c>
      <c r="AB95" s="50" t="s">
        <v>84</v>
      </c>
      <c r="AC95" s="51" t="s">
        <v>1333</v>
      </c>
      <c r="AD95" s="121">
        <f t="shared" si="21"/>
        <v>0.4</v>
      </c>
      <c r="AE95" s="109" t="str">
        <f t="shared" si="24"/>
        <v>MEDIA</v>
      </c>
      <c r="AF95" s="109">
        <f t="shared" ref="AF95:AF101" si="28">IF(OR(V95="prevenir",V95="detectar"),(M95-(M95*AD95)), M95)</f>
        <v>0.48</v>
      </c>
      <c r="AG95" s="162" t="str">
        <f t="shared" si="26"/>
        <v>MODERADO</v>
      </c>
      <c r="AH95" s="162">
        <v>0.6</v>
      </c>
      <c r="AI95" s="166" t="s">
        <v>76</v>
      </c>
      <c r="AJ95" s="159" t="s">
        <v>86</v>
      </c>
      <c r="AK95" s="167"/>
      <c r="AL95" s="167"/>
      <c r="AM95" s="303">
        <v>45121</v>
      </c>
      <c r="AN95" s="300" t="s">
        <v>1913</v>
      </c>
      <c r="AO95" s="299"/>
      <c r="AP95" s="299" t="s">
        <v>3</v>
      </c>
      <c r="AQ95" s="288" t="s">
        <v>1914</v>
      </c>
      <c r="AR95" s="299" t="s">
        <v>3</v>
      </c>
      <c r="AS95" s="300"/>
      <c r="AT95" s="288" t="s">
        <v>1915</v>
      </c>
      <c r="AU95" s="299" t="s">
        <v>3</v>
      </c>
      <c r="AV95" s="300"/>
      <c r="AW95" s="288" t="s">
        <v>1915</v>
      </c>
      <c r="AX95" s="299" t="s">
        <v>1755</v>
      </c>
      <c r="AY95" s="300"/>
      <c r="AZ95" s="288" t="s">
        <v>1916</v>
      </c>
      <c r="BA95" s="299" t="s">
        <v>3</v>
      </c>
      <c r="BB95" s="300"/>
      <c r="BC95" s="288" t="s">
        <v>1914</v>
      </c>
      <c r="BD95" s="300"/>
      <c r="BE95" s="304" t="s">
        <v>3</v>
      </c>
      <c r="BF95" s="291" t="s">
        <v>1917</v>
      </c>
      <c r="BG95" s="315" t="s">
        <v>1918</v>
      </c>
      <c r="BH95" s="317" t="s">
        <v>2038</v>
      </c>
    </row>
    <row r="96" spans="1:61" ht="85.5" customHeight="1" x14ac:dyDescent="0.3">
      <c r="A96" s="240"/>
      <c r="B96" s="203"/>
      <c r="C96" s="212"/>
      <c r="D96" s="159"/>
      <c r="E96" s="159"/>
      <c r="F96" s="159"/>
      <c r="G96" s="221"/>
      <c r="H96" s="159"/>
      <c r="I96" s="215"/>
      <c r="J96" s="159"/>
      <c r="K96" s="160"/>
      <c r="L96" s="159"/>
      <c r="M96" s="172"/>
      <c r="N96" s="173"/>
      <c r="O96" s="174"/>
      <c r="P96" s="160"/>
      <c r="Q96" s="166"/>
      <c r="R96" s="69" t="s">
        <v>1321</v>
      </c>
      <c r="S96" s="50" t="s">
        <v>78</v>
      </c>
      <c r="T96" s="51" t="s">
        <v>1326</v>
      </c>
      <c r="U96" s="50" t="s">
        <v>79</v>
      </c>
      <c r="V96" s="50" t="s">
        <v>80</v>
      </c>
      <c r="W96" s="52">
        <f>VLOOKUP(V96,'[8]Datos Validacion'!$K$6:$L$8,2,0)</f>
        <v>0.25</v>
      </c>
      <c r="X96" s="51" t="s">
        <v>96</v>
      </c>
      <c r="Y96" s="52">
        <f>VLOOKUP(X96,'[8]Datos Validacion'!$M$6:$N$7,2,0)</f>
        <v>0.15</v>
      </c>
      <c r="Z96" s="50" t="s">
        <v>82</v>
      </c>
      <c r="AA96" s="62" t="s">
        <v>1329</v>
      </c>
      <c r="AB96" s="50" t="s">
        <v>84</v>
      </c>
      <c r="AC96" s="51" t="s">
        <v>1334</v>
      </c>
      <c r="AD96" s="121">
        <f t="shared" si="21"/>
        <v>0.4</v>
      </c>
      <c r="AE96" s="109" t="str">
        <f t="shared" ref="AE96:AE100" si="29">IF(AF96&lt;=20%,"MUY BAJA",IF(AF96&lt;=40%,"BAJA",IF(AF96&lt;=60%,"MEDIA",IF(AF96&lt;=80%,"ALTA","MUY ALTA"))))</f>
        <v>MUY BAJA</v>
      </c>
      <c r="AF96" s="109">
        <f t="shared" si="28"/>
        <v>0</v>
      </c>
      <c r="AG96" s="162"/>
      <c r="AH96" s="162"/>
      <c r="AI96" s="166"/>
      <c r="AJ96" s="159"/>
      <c r="AK96" s="167"/>
      <c r="AL96" s="167"/>
      <c r="AM96" s="303"/>
      <c r="AN96" s="300"/>
      <c r="AO96" s="299"/>
      <c r="AP96" s="299"/>
      <c r="AQ96" s="288" t="s">
        <v>1919</v>
      </c>
      <c r="AR96" s="299"/>
      <c r="AS96" s="300"/>
      <c r="AT96" s="288" t="s">
        <v>1920</v>
      </c>
      <c r="AU96" s="299"/>
      <c r="AV96" s="300"/>
      <c r="AW96" s="288" t="s">
        <v>1920</v>
      </c>
      <c r="AX96" s="299"/>
      <c r="AY96" s="300"/>
      <c r="AZ96" s="288" t="s">
        <v>1921</v>
      </c>
      <c r="BA96" s="299"/>
      <c r="BB96" s="300"/>
      <c r="BC96" s="288" t="s">
        <v>1921</v>
      </c>
      <c r="BD96" s="300"/>
      <c r="BE96" s="304"/>
      <c r="BF96" s="291" t="s">
        <v>1917</v>
      </c>
      <c r="BG96" s="315" t="s">
        <v>1918</v>
      </c>
      <c r="BH96" s="317"/>
    </row>
    <row r="97" spans="1:61" ht="85.5" customHeight="1" x14ac:dyDescent="0.3">
      <c r="A97" s="240"/>
      <c r="B97" s="203"/>
      <c r="C97" s="212"/>
      <c r="D97" s="159"/>
      <c r="E97" s="159"/>
      <c r="F97" s="159" t="s">
        <v>67</v>
      </c>
      <c r="G97" s="221" t="s">
        <v>1319</v>
      </c>
      <c r="H97" s="159"/>
      <c r="I97" s="215"/>
      <c r="J97" s="159"/>
      <c r="K97" s="160"/>
      <c r="L97" s="159"/>
      <c r="M97" s="172"/>
      <c r="N97" s="173"/>
      <c r="O97" s="174"/>
      <c r="P97" s="160"/>
      <c r="Q97" s="166"/>
      <c r="R97" s="69" t="s">
        <v>1322</v>
      </c>
      <c r="S97" s="50" t="s">
        <v>78</v>
      </c>
      <c r="T97" s="51" t="s">
        <v>429</v>
      </c>
      <c r="U97" s="50" t="s">
        <v>79</v>
      </c>
      <c r="V97" s="50" t="s">
        <v>80</v>
      </c>
      <c r="W97" s="52">
        <f>VLOOKUP(V97,'[8]Datos Validacion'!$K$6:$L$8,2,0)</f>
        <v>0.25</v>
      </c>
      <c r="X97" s="51" t="s">
        <v>96</v>
      </c>
      <c r="Y97" s="52">
        <f>VLOOKUP(X97,'[8]Datos Validacion'!$M$6:$N$7,2,0)</f>
        <v>0.15</v>
      </c>
      <c r="Z97" s="50" t="s">
        <v>82</v>
      </c>
      <c r="AA97" s="62" t="s">
        <v>1330</v>
      </c>
      <c r="AB97" s="50" t="s">
        <v>84</v>
      </c>
      <c r="AC97" s="51" t="s">
        <v>431</v>
      </c>
      <c r="AD97" s="121">
        <f t="shared" si="21"/>
        <v>0.4</v>
      </c>
      <c r="AE97" s="109" t="str">
        <f t="shared" si="29"/>
        <v>MUY BAJA</v>
      </c>
      <c r="AF97" s="109">
        <f t="shared" si="28"/>
        <v>0</v>
      </c>
      <c r="AG97" s="162"/>
      <c r="AH97" s="162"/>
      <c r="AI97" s="166"/>
      <c r="AJ97" s="159"/>
      <c r="AK97" s="167"/>
      <c r="AL97" s="167"/>
      <c r="AM97" s="303"/>
      <c r="AN97" s="300"/>
      <c r="AO97" s="299"/>
      <c r="AP97" s="299"/>
      <c r="AQ97" s="291" t="s">
        <v>1922</v>
      </c>
      <c r="AR97" s="299"/>
      <c r="AS97" s="300"/>
      <c r="AT97" s="288" t="s">
        <v>1923</v>
      </c>
      <c r="AU97" s="299"/>
      <c r="AV97" s="300"/>
      <c r="AW97" s="288" t="s">
        <v>1923</v>
      </c>
      <c r="AX97" s="299"/>
      <c r="AY97" s="300"/>
      <c r="AZ97" s="291" t="s">
        <v>1917</v>
      </c>
      <c r="BA97" s="299"/>
      <c r="BB97" s="300"/>
      <c r="BC97" s="288" t="s">
        <v>1923</v>
      </c>
      <c r="BD97" s="300"/>
      <c r="BE97" s="304"/>
      <c r="BF97" s="291" t="s">
        <v>1917</v>
      </c>
      <c r="BG97" s="315" t="s">
        <v>1918</v>
      </c>
      <c r="BH97" s="317"/>
    </row>
    <row r="98" spans="1:61" ht="85.5" customHeight="1" x14ac:dyDescent="0.3">
      <c r="A98" s="240"/>
      <c r="B98" s="203"/>
      <c r="C98" s="212"/>
      <c r="D98" s="159"/>
      <c r="E98" s="159"/>
      <c r="F98" s="159"/>
      <c r="G98" s="221"/>
      <c r="H98" s="159"/>
      <c r="I98" s="215"/>
      <c r="J98" s="159"/>
      <c r="K98" s="160"/>
      <c r="L98" s="159"/>
      <c r="M98" s="172"/>
      <c r="N98" s="173"/>
      <c r="O98" s="174"/>
      <c r="P98" s="160"/>
      <c r="Q98" s="166"/>
      <c r="R98" s="69" t="s">
        <v>1323</v>
      </c>
      <c r="S98" s="50" t="s">
        <v>78</v>
      </c>
      <c r="T98" s="51" t="s">
        <v>429</v>
      </c>
      <c r="U98" s="50" t="s">
        <v>79</v>
      </c>
      <c r="V98" s="50" t="s">
        <v>80</v>
      </c>
      <c r="W98" s="52">
        <f>VLOOKUP(V98,'[8]Datos Validacion'!$K$6:$L$8,2,0)</f>
        <v>0.25</v>
      </c>
      <c r="X98" s="51" t="s">
        <v>96</v>
      </c>
      <c r="Y98" s="52">
        <f>VLOOKUP(X98,'[8]Datos Validacion'!$M$6:$N$7,2,0)</f>
        <v>0.15</v>
      </c>
      <c r="Z98" s="50" t="s">
        <v>82</v>
      </c>
      <c r="AA98" s="62" t="s">
        <v>1331</v>
      </c>
      <c r="AB98" s="50" t="s">
        <v>84</v>
      </c>
      <c r="AC98" s="51" t="s">
        <v>431</v>
      </c>
      <c r="AD98" s="121">
        <f t="shared" si="21"/>
        <v>0.4</v>
      </c>
      <c r="AE98" s="109" t="str">
        <f t="shared" si="29"/>
        <v>MUY BAJA</v>
      </c>
      <c r="AF98" s="109">
        <f t="shared" si="28"/>
        <v>0</v>
      </c>
      <c r="AG98" s="162"/>
      <c r="AH98" s="162"/>
      <c r="AI98" s="166"/>
      <c r="AJ98" s="159"/>
      <c r="AK98" s="167"/>
      <c r="AL98" s="167"/>
      <c r="AM98" s="303"/>
      <c r="AN98" s="300"/>
      <c r="AO98" s="299"/>
      <c r="AP98" s="299"/>
      <c r="AQ98" s="291" t="s">
        <v>1922</v>
      </c>
      <c r="AR98" s="299"/>
      <c r="AS98" s="300"/>
      <c r="AT98" s="288" t="s">
        <v>1924</v>
      </c>
      <c r="AU98" s="299"/>
      <c r="AV98" s="300"/>
      <c r="AW98" s="288" t="s">
        <v>1924</v>
      </c>
      <c r="AX98" s="299"/>
      <c r="AY98" s="300"/>
      <c r="AZ98" s="291" t="s">
        <v>1917</v>
      </c>
      <c r="BA98" s="299"/>
      <c r="BB98" s="300"/>
      <c r="BC98" s="288" t="s">
        <v>1924</v>
      </c>
      <c r="BD98" s="300"/>
      <c r="BE98" s="304"/>
      <c r="BF98" s="291" t="s">
        <v>1917</v>
      </c>
      <c r="BG98" s="315" t="s">
        <v>1918</v>
      </c>
      <c r="BH98" s="317"/>
    </row>
    <row r="99" spans="1:61" ht="85.5" customHeight="1" x14ac:dyDescent="0.3">
      <c r="A99" s="240"/>
      <c r="B99" s="203"/>
      <c r="C99" s="212"/>
      <c r="D99" s="159"/>
      <c r="E99" s="159"/>
      <c r="F99" s="159"/>
      <c r="G99" s="221"/>
      <c r="H99" s="159"/>
      <c r="I99" s="215"/>
      <c r="J99" s="159"/>
      <c r="K99" s="160"/>
      <c r="L99" s="159"/>
      <c r="M99" s="172"/>
      <c r="N99" s="173"/>
      <c r="O99" s="174"/>
      <c r="P99" s="160"/>
      <c r="Q99" s="166"/>
      <c r="R99" s="69" t="s">
        <v>1324</v>
      </c>
      <c r="S99" s="50" t="s">
        <v>78</v>
      </c>
      <c r="T99" s="51" t="s">
        <v>1327</v>
      </c>
      <c r="U99" s="50" t="s">
        <v>79</v>
      </c>
      <c r="V99" s="50" t="s">
        <v>80</v>
      </c>
      <c r="W99" s="52">
        <f>VLOOKUP(V99,'[8]Datos Validacion'!$K$6:$L$8,2,0)</f>
        <v>0.25</v>
      </c>
      <c r="X99" s="51" t="s">
        <v>96</v>
      </c>
      <c r="Y99" s="52">
        <f>VLOOKUP(X99,'[8]Datos Validacion'!$M$6:$N$7,2,0)</f>
        <v>0.15</v>
      </c>
      <c r="Z99" s="50" t="s">
        <v>82</v>
      </c>
      <c r="AA99" s="62" t="s">
        <v>1330</v>
      </c>
      <c r="AB99" s="50" t="s">
        <v>84</v>
      </c>
      <c r="AC99" s="51" t="s">
        <v>431</v>
      </c>
      <c r="AD99" s="121">
        <f t="shared" si="21"/>
        <v>0.4</v>
      </c>
      <c r="AE99" s="109" t="str">
        <f t="shared" si="29"/>
        <v>MUY BAJA</v>
      </c>
      <c r="AF99" s="109">
        <f t="shared" si="28"/>
        <v>0</v>
      </c>
      <c r="AG99" s="162"/>
      <c r="AH99" s="162"/>
      <c r="AI99" s="166"/>
      <c r="AJ99" s="159"/>
      <c r="AK99" s="167"/>
      <c r="AL99" s="167"/>
      <c r="AM99" s="303"/>
      <c r="AN99" s="300"/>
      <c r="AO99" s="299"/>
      <c r="AP99" s="299"/>
      <c r="AQ99" s="288" t="s">
        <v>1914</v>
      </c>
      <c r="AR99" s="299"/>
      <c r="AS99" s="300"/>
      <c r="AT99" s="288" t="s">
        <v>1925</v>
      </c>
      <c r="AU99" s="299"/>
      <c r="AV99" s="300"/>
      <c r="AW99" s="288" t="s">
        <v>1925</v>
      </c>
      <c r="AX99" s="299"/>
      <c r="AY99" s="300"/>
      <c r="AZ99" s="288" t="s">
        <v>1916</v>
      </c>
      <c r="BA99" s="299"/>
      <c r="BB99" s="300"/>
      <c r="BC99" s="288" t="s">
        <v>1914</v>
      </c>
      <c r="BD99" s="300"/>
      <c r="BE99" s="304"/>
      <c r="BF99" s="291" t="s">
        <v>1917</v>
      </c>
      <c r="BG99" s="315" t="s">
        <v>1918</v>
      </c>
      <c r="BH99" s="317"/>
    </row>
    <row r="100" spans="1:61" ht="85.5" customHeight="1" x14ac:dyDescent="0.3">
      <c r="A100" s="240"/>
      <c r="B100" s="203"/>
      <c r="C100" s="212"/>
      <c r="D100" s="159"/>
      <c r="E100" s="159"/>
      <c r="F100" s="110" t="s">
        <v>67</v>
      </c>
      <c r="G100" s="69" t="s">
        <v>1318</v>
      </c>
      <c r="H100" s="159"/>
      <c r="I100" s="215"/>
      <c r="J100" s="159"/>
      <c r="K100" s="160"/>
      <c r="L100" s="159"/>
      <c r="M100" s="172"/>
      <c r="N100" s="173"/>
      <c r="O100" s="174"/>
      <c r="P100" s="160"/>
      <c r="Q100" s="166"/>
      <c r="R100" s="69" t="s">
        <v>1325</v>
      </c>
      <c r="S100" s="50" t="s">
        <v>78</v>
      </c>
      <c r="T100" s="51" t="s">
        <v>293</v>
      </c>
      <c r="U100" s="50" t="s">
        <v>79</v>
      </c>
      <c r="V100" s="50" t="s">
        <v>80</v>
      </c>
      <c r="W100" s="52">
        <f>VLOOKUP(V100,'[8]Datos Validacion'!$K$6:$L$8,2,0)</f>
        <v>0.25</v>
      </c>
      <c r="X100" s="51" t="s">
        <v>96</v>
      </c>
      <c r="Y100" s="52">
        <f>VLOOKUP(X100,'[8]Datos Validacion'!$M$6:$N$7,2,0)</f>
        <v>0.15</v>
      </c>
      <c r="Z100" s="50" t="s">
        <v>82</v>
      </c>
      <c r="AA100" s="62" t="s">
        <v>1332</v>
      </c>
      <c r="AB100" s="50" t="s">
        <v>84</v>
      </c>
      <c r="AC100" s="51" t="s">
        <v>1335</v>
      </c>
      <c r="AD100" s="121">
        <f t="shared" si="21"/>
        <v>0.4</v>
      </c>
      <c r="AE100" s="109" t="str">
        <f t="shared" si="29"/>
        <v>MUY BAJA</v>
      </c>
      <c r="AF100" s="109">
        <f t="shared" si="28"/>
        <v>0</v>
      </c>
      <c r="AG100" s="162"/>
      <c r="AH100" s="162"/>
      <c r="AI100" s="166"/>
      <c r="AJ100" s="159"/>
      <c r="AK100" s="167"/>
      <c r="AL100" s="167"/>
      <c r="AM100" s="303"/>
      <c r="AN100" s="300"/>
      <c r="AO100" s="299"/>
      <c r="AP100" s="299"/>
      <c r="AQ100" s="288" t="s">
        <v>1914</v>
      </c>
      <c r="AR100" s="299"/>
      <c r="AS100" s="300"/>
      <c r="AT100" s="288" t="s">
        <v>1914</v>
      </c>
      <c r="AU100" s="299"/>
      <c r="AV100" s="300"/>
      <c r="AW100" s="288" t="s">
        <v>1914</v>
      </c>
      <c r="AX100" s="299"/>
      <c r="AY100" s="300"/>
      <c r="AZ100" s="288" t="s">
        <v>1916</v>
      </c>
      <c r="BA100" s="299"/>
      <c r="BB100" s="300"/>
      <c r="BC100" s="288" t="s">
        <v>1914</v>
      </c>
      <c r="BD100" s="300"/>
      <c r="BE100" s="304"/>
      <c r="BF100" s="291" t="s">
        <v>1917</v>
      </c>
      <c r="BG100" s="315" t="s">
        <v>1918</v>
      </c>
      <c r="BH100" s="317"/>
    </row>
    <row r="101" spans="1:61" s="70" customFormat="1" ht="31" hidden="1" customHeight="1" x14ac:dyDescent="0.3">
      <c r="A101" s="212" t="s">
        <v>3</v>
      </c>
      <c r="B101" s="212"/>
      <c r="C101" s="212" t="s">
        <v>381</v>
      </c>
      <c r="D101" s="159" t="s">
        <v>420</v>
      </c>
      <c r="E101" s="159" t="s">
        <v>421</v>
      </c>
      <c r="F101" s="159" t="s">
        <v>104</v>
      </c>
      <c r="G101" s="212" t="s">
        <v>461</v>
      </c>
      <c r="H101" s="159" t="s">
        <v>462</v>
      </c>
      <c r="I101" s="159" t="s">
        <v>463</v>
      </c>
      <c r="J101" s="159" t="s">
        <v>71</v>
      </c>
      <c r="K101" s="159" t="s">
        <v>464</v>
      </c>
      <c r="L101" s="159" t="s">
        <v>73</v>
      </c>
      <c r="M101" s="172">
        <f>VLOOKUP(L101,'[8]Datos Validacion'!$C$6:$D$10,2,0)</f>
        <v>0.6</v>
      </c>
      <c r="N101" s="225" t="s">
        <v>377</v>
      </c>
      <c r="O101" s="174">
        <f>VLOOKUP(N101,'[8]Datos Validacion'!$E$6:$F$15,2,0)</f>
        <v>0.8</v>
      </c>
      <c r="P101" s="159" t="s">
        <v>224</v>
      </c>
      <c r="Q101" s="166" t="s">
        <v>378</v>
      </c>
      <c r="R101" s="222" t="s">
        <v>465</v>
      </c>
      <c r="S101" s="203" t="s">
        <v>78</v>
      </c>
      <c r="T101" s="223" t="s">
        <v>293</v>
      </c>
      <c r="U101" s="203" t="s">
        <v>79</v>
      </c>
      <c r="V101" s="203" t="s">
        <v>80</v>
      </c>
      <c r="W101" s="172">
        <f>VLOOKUP(V101,'[8]Datos Validacion'!$K$6:$L$8,2,0)</f>
        <v>0.25</v>
      </c>
      <c r="X101" s="212" t="s">
        <v>81</v>
      </c>
      <c r="Y101" s="172">
        <f>VLOOKUP(X101,'[8]Datos Validacion'!$M$6:$N$7,2,0)</f>
        <v>0.25</v>
      </c>
      <c r="Z101" s="203" t="s">
        <v>82</v>
      </c>
      <c r="AA101" s="222" t="s">
        <v>466</v>
      </c>
      <c r="AB101" s="203" t="s">
        <v>84</v>
      </c>
      <c r="AC101" s="223" t="s">
        <v>467</v>
      </c>
      <c r="AD101" s="164">
        <f t="shared" si="21"/>
        <v>0.5</v>
      </c>
      <c r="AE101" s="224" t="str">
        <f t="shared" si="24"/>
        <v>BAJA</v>
      </c>
      <c r="AF101" s="224">
        <f t="shared" si="28"/>
        <v>0.3</v>
      </c>
      <c r="AG101" s="224" t="str">
        <f t="shared" ref="AG101" si="30">IF(AH101&lt;=20%,"LEVE",IF(AH101&lt;=40%,"MENOR",IF(AH101&lt;=60%,"MODERADO",IF(AH101&lt;=80%,"MAYOR","CATASTROFICO"))))</f>
        <v>MAYOR</v>
      </c>
      <c r="AH101" s="224">
        <f>IF(V101="corregir",(O101-(O101*AD101)), O101)</f>
        <v>0.8</v>
      </c>
      <c r="AI101" s="166" t="s">
        <v>378</v>
      </c>
      <c r="AJ101" s="159" t="s">
        <v>86</v>
      </c>
      <c r="AK101" s="159" t="s">
        <v>468</v>
      </c>
      <c r="AL101" s="159"/>
      <c r="AM101" s="303"/>
      <c r="AN101" s="300"/>
      <c r="AO101" s="299"/>
      <c r="AP101" s="299"/>
      <c r="AQ101" s="300"/>
      <c r="AR101" s="299"/>
      <c r="AS101" s="300"/>
      <c r="AT101" s="300"/>
      <c r="AU101" s="299"/>
      <c r="AV101" s="300"/>
      <c r="AW101" s="300"/>
      <c r="AX101" s="299"/>
      <c r="AY101" s="300"/>
      <c r="AZ101" s="300"/>
      <c r="BA101" s="299"/>
      <c r="BB101" s="300"/>
      <c r="BC101" s="300"/>
      <c r="BD101" s="299"/>
      <c r="BE101" s="299"/>
      <c r="BF101" s="299"/>
      <c r="BG101" s="368"/>
      <c r="BH101" s="317"/>
      <c r="BI101" s="143"/>
    </row>
    <row r="102" spans="1:61" s="70" customFormat="1" ht="25.5" hidden="1" customHeight="1" x14ac:dyDescent="0.3">
      <c r="A102" s="212"/>
      <c r="B102" s="212"/>
      <c r="C102" s="212"/>
      <c r="D102" s="159"/>
      <c r="E102" s="159"/>
      <c r="F102" s="159"/>
      <c r="G102" s="212"/>
      <c r="H102" s="159"/>
      <c r="I102" s="159"/>
      <c r="J102" s="159"/>
      <c r="K102" s="159"/>
      <c r="L102" s="159"/>
      <c r="M102" s="172"/>
      <c r="N102" s="225" t="s">
        <v>469</v>
      </c>
      <c r="O102" s="174"/>
      <c r="P102" s="159"/>
      <c r="Q102" s="166"/>
      <c r="R102" s="222"/>
      <c r="S102" s="203"/>
      <c r="T102" s="223"/>
      <c r="U102" s="203"/>
      <c r="V102" s="203"/>
      <c r="W102" s="172"/>
      <c r="X102" s="212"/>
      <c r="Y102" s="172"/>
      <c r="Z102" s="203"/>
      <c r="AA102" s="222"/>
      <c r="AB102" s="203"/>
      <c r="AC102" s="223"/>
      <c r="AD102" s="164"/>
      <c r="AE102" s="224"/>
      <c r="AF102" s="224"/>
      <c r="AG102" s="224"/>
      <c r="AH102" s="224"/>
      <c r="AI102" s="166"/>
      <c r="AJ102" s="159"/>
      <c r="AK102" s="159"/>
      <c r="AL102" s="159"/>
      <c r="AM102" s="303"/>
      <c r="AN102" s="300"/>
      <c r="AO102" s="299"/>
      <c r="AP102" s="299"/>
      <c r="AQ102" s="300"/>
      <c r="AR102" s="299"/>
      <c r="AS102" s="300"/>
      <c r="AT102" s="300"/>
      <c r="AU102" s="299"/>
      <c r="AV102" s="300"/>
      <c r="AW102" s="300"/>
      <c r="AX102" s="299"/>
      <c r="AY102" s="300"/>
      <c r="AZ102" s="300"/>
      <c r="BA102" s="299"/>
      <c r="BB102" s="300"/>
      <c r="BC102" s="300"/>
      <c r="BD102" s="299"/>
      <c r="BE102" s="299"/>
      <c r="BF102" s="299"/>
      <c r="BG102" s="368"/>
      <c r="BH102" s="317"/>
      <c r="BI102" s="143"/>
    </row>
    <row r="103" spans="1:61" s="70" customFormat="1" ht="31.5" hidden="1" customHeight="1" x14ac:dyDescent="0.3">
      <c r="A103" s="212"/>
      <c r="B103" s="212"/>
      <c r="C103" s="212"/>
      <c r="D103" s="159"/>
      <c r="E103" s="159"/>
      <c r="F103" s="159"/>
      <c r="G103" s="212"/>
      <c r="H103" s="159"/>
      <c r="I103" s="159"/>
      <c r="J103" s="159"/>
      <c r="K103" s="159"/>
      <c r="L103" s="159"/>
      <c r="M103" s="172"/>
      <c r="N103" s="225" t="s">
        <v>469</v>
      </c>
      <c r="O103" s="174"/>
      <c r="P103" s="159"/>
      <c r="Q103" s="166"/>
      <c r="R103" s="62" t="s">
        <v>470</v>
      </c>
      <c r="S103" s="50" t="s">
        <v>78</v>
      </c>
      <c r="T103" s="71" t="s">
        <v>293</v>
      </c>
      <c r="U103" s="50" t="s">
        <v>79</v>
      </c>
      <c r="V103" s="50" t="s">
        <v>80</v>
      </c>
      <c r="W103" s="52">
        <f>VLOOKUP(V103,'[8]Datos Validacion'!$K$6:$L$8,2,0)</f>
        <v>0.25</v>
      </c>
      <c r="X103" s="51" t="s">
        <v>81</v>
      </c>
      <c r="Y103" s="52">
        <f>VLOOKUP(X103,'[8]Datos Validacion'!$M$6:$N$7,2,0)</f>
        <v>0.25</v>
      </c>
      <c r="Z103" s="50" t="s">
        <v>82</v>
      </c>
      <c r="AA103" s="72" t="s">
        <v>471</v>
      </c>
      <c r="AB103" s="50" t="s">
        <v>84</v>
      </c>
      <c r="AC103" s="71" t="s">
        <v>472</v>
      </c>
      <c r="AD103" s="121">
        <f>+W103+Y103</f>
        <v>0.5</v>
      </c>
      <c r="AE103" s="111" t="str">
        <f t="shared" ref="AE103:AE109" si="31">IF(AF103&lt;=20%,"MUY BAJA",IF(AF103&lt;=40%,"BAJA",IF(AF103&lt;=60%,"MEDIA",IF(AF103&lt;=80%,"ALTA","MUY ALTA"))))</f>
        <v>MUY BAJA</v>
      </c>
      <c r="AF103" s="111">
        <f>AF101-(AF101*AD103)</f>
        <v>0.15</v>
      </c>
      <c r="AG103" s="224"/>
      <c r="AH103" s="224"/>
      <c r="AI103" s="166"/>
      <c r="AJ103" s="159"/>
      <c r="AK103" s="159"/>
      <c r="AL103" s="159"/>
      <c r="AM103" s="303"/>
      <c r="AN103" s="300"/>
      <c r="AO103" s="299"/>
      <c r="AP103" s="299"/>
      <c r="AQ103" s="300"/>
      <c r="AR103" s="299"/>
      <c r="AS103" s="300"/>
      <c r="AT103" s="300"/>
      <c r="AU103" s="299"/>
      <c r="AV103" s="300"/>
      <c r="AW103" s="300"/>
      <c r="AX103" s="299"/>
      <c r="AY103" s="300"/>
      <c r="AZ103" s="300"/>
      <c r="BA103" s="299"/>
      <c r="BB103" s="300"/>
      <c r="BC103" s="300"/>
      <c r="BD103" s="299"/>
      <c r="BE103" s="299"/>
      <c r="BF103" s="299"/>
      <c r="BG103" s="368"/>
      <c r="BH103" s="317"/>
      <c r="BI103" s="143"/>
    </row>
    <row r="104" spans="1:61" s="70" customFormat="1" ht="43.5" hidden="1" customHeight="1" x14ac:dyDescent="0.3">
      <c r="A104" s="212"/>
      <c r="B104" s="212"/>
      <c r="C104" s="212"/>
      <c r="D104" s="159"/>
      <c r="E104" s="159"/>
      <c r="F104" s="110" t="s">
        <v>67</v>
      </c>
      <c r="G104" s="60" t="s">
        <v>473</v>
      </c>
      <c r="H104" s="159"/>
      <c r="I104" s="159"/>
      <c r="J104" s="159"/>
      <c r="K104" s="159"/>
      <c r="L104" s="159"/>
      <c r="M104" s="172"/>
      <c r="N104" s="225" t="s">
        <v>469</v>
      </c>
      <c r="O104" s="174"/>
      <c r="P104" s="159"/>
      <c r="Q104" s="166"/>
      <c r="R104" s="222" t="s">
        <v>474</v>
      </c>
      <c r="S104" s="203" t="s">
        <v>78</v>
      </c>
      <c r="T104" s="223" t="s">
        <v>475</v>
      </c>
      <c r="U104" s="203" t="s">
        <v>79</v>
      </c>
      <c r="V104" s="203" t="s">
        <v>80</v>
      </c>
      <c r="W104" s="172">
        <f>VLOOKUP(V104,'[8]Datos Validacion'!$K$6:$L$8,2,0)</f>
        <v>0.25</v>
      </c>
      <c r="X104" s="212" t="s">
        <v>81</v>
      </c>
      <c r="Y104" s="172">
        <f>VLOOKUP(X104,'[8]Datos Validacion'!$M$6:$N$7,2,0)</f>
        <v>0.25</v>
      </c>
      <c r="Z104" s="203" t="s">
        <v>82</v>
      </c>
      <c r="AA104" s="222" t="s">
        <v>466</v>
      </c>
      <c r="AB104" s="203" t="s">
        <v>84</v>
      </c>
      <c r="AC104" s="223" t="s">
        <v>476</v>
      </c>
      <c r="AD104" s="164">
        <f>+W104+Y104</f>
        <v>0.5</v>
      </c>
      <c r="AE104" s="224" t="str">
        <f t="shared" si="31"/>
        <v>MUY BAJA</v>
      </c>
      <c r="AF104" s="224">
        <f>AF103-(AF103*AD104)</f>
        <v>7.4999999999999997E-2</v>
      </c>
      <c r="AG104" s="224"/>
      <c r="AH104" s="224"/>
      <c r="AI104" s="166"/>
      <c r="AJ104" s="159"/>
      <c r="AK104" s="159"/>
      <c r="AL104" s="159"/>
      <c r="AM104" s="303"/>
      <c r="AN104" s="300"/>
      <c r="AO104" s="299"/>
      <c r="AP104" s="299"/>
      <c r="AQ104" s="300"/>
      <c r="AR104" s="299"/>
      <c r="AS104" s="300"/>
      <c r="AT104" s="300"/>
      <c r="AU104" s="299"/>
      <c r="AV104" s="300"/>
      <c r="AW104" s="300"/>
      <c r="AX104" s="299"/>
      <c r="AY104" s="300"/>
      <c r="AZ104" s="300"/>
      <c r="BA104" s="299"/>
      <c r="BB104" s="300"/>
      <c r="BC104" s="300"/>
      <c r="BD104" s="299"/>
      <c r="BE104" s="299"/>
      <c r="BF104" s="299"/>
      <c r="BG104" s="368"/>
      <c r="BH104" s="317"/>
      <c r="BI104" s="143"/>
    </row>
    <row r="105" spans="1:61" s="70" customFormat="1" ht="43.5" hidden="1" customHeight="1" x14ac:dyDescent="0.3">
      <c r="A105" s="212"/>
      <c r="B105" s="212"/>
      <c r="C105" s="212"/>
      <c r="D105" s="159"/>
      <c r="E105" s="159"/>
      <c r="F105" s="110" t="s">
        <v>67</v>
      </c>
      <c r="G105" s="60" t="s">
        <v>477</v>
      </c>
      <c r="H105" s="159"/>
      <c r="I105" s="159"/>
      <c r="J105" s="159"/>
      <c r="K105" s="159"/>
      <c r="L105" s="159"/>
      <c r="M105" s="172"/>
      <c r="N105" s="225"/>
      <c r="O105" s="174"/>
      <c r="P105" s="159"/>
      <c r="Q105" s="166"/>
      <c r="R105" s="222"/>
      <c r="S105" s="203"/>
      <c r="T105" s="223"/>
      <c r="U105" s="203"/>
      <c r="V105" s="203"/>
      <c r="W105" s="172"/>
      <c r="X105" s="212"/>
      <c r="Y105" s="172"/>
      <c r="Z105" s="203"/>
      <c r="AA105" s="222"/>
      <c r="AB105" s="203"/>
      <c r="AC105" s="223"/>
      <c r="AD105" s="164"/>
      <c r="AE105" s="224"/>
      <c r="AF105" s="224"/>
      <c r="AG105" s="224"/>
      <c r="AH105" s="224"/>
      <c r="AI105" s="166"/>
      <c r="AJ105" s="159"/>
      <c r="AK105" s="159"/>
      <c r="AL105" s="159"/>
      <c r="AM105" s="303"/>
      <c r="AN105" s="300"/>
      <c r="AO105" s="299"/>
      <c r="AP105" s="299"/>
      <c r="AQ105" s="300"/>
      <c r="AR105" s="299"/>
      <c r="AS105" s="300"/>
      <c r="AT105" s="300"/>
      <c r="AU105" s="299"/>
      <c r="AV105" s="300"/>
      <c r="AW105" s="300"/>
      <c r="AX105" s="299"/>
      <c r="AY105" s="300"/>
      <c r="AZ105" s="300"/>
      <c r="BA105" s="299"/>
      <c r="BB105" s="300"/>
      <c r="BC105" s="300"/>
      <c r="BD105" s="299"/>
      <c r="BE105" s="299"/>
      <c r="BF105" s="299"/>
      <c r="BG105" s="368"/>
      <c r="BH105" s="317"/>
      <c r="BI105" s="143"/>
    </row>
    <row r="106" spans="1:61" s="70" customFormat="1" ht="43.5" hidden="1" customHeight="1" x14ac:dyDescent="0.3">
      <c r="A106" s="212"/>
      <c r="B106" s="212"/>
      <c r="C106" s="212"/>
      <c r="D106" s="159"/>
      <c r="E106" s="159"/>
      <c r="F106" s="110" t="s">
        <v>67</v>
      </c>
      <c r="G106" s="60" t="s">
        <v>478</v>
      </c>
      <c r="H106" s="159"/>
      <c r="I106" s="159"/>
      <c r="J106" s="159"/>
      <c r="K106" s="159"/>
      <c r="L106" s="159"/>
      <c r="M106" s="172"/>
      <c r="N106" s="225"/>
      <c r="O106" s="174"/>
      <c r="P106" s="159"/>
      <c r="Q106" s="166"/>
      <c r="R106" s="222"/>
      <c r="S106" s="203"/>
      <c r="T106" s="223"/>
      <c r="U106" s="203"/>
      <c r="V106" s="203"/>
      <c r="W106" s="172"/>
      <c r="X106" s="212"/>
      <c r="Y106" s="172"/>
      <c r="Z106" s="203"/>
      <c r="AA106" s="222"/>
      <c r="AB106" s="203"/>
      <c r="AC106" s="223"/>
      <c r="AD106" s="164"/>
      <c r="AE106" s="224"/>
      <c r="AF106" s="224"/>
      <c r="AG106" s="224"/>
      <c r="AH106" s="224"/>
      <c r="AI106" s="166"/>
      <c r="AJ106" s="159"/>
      <c r="AK106" s="159"/>
      <c r="AL106" s="159"/>
      <c r="AM106" s="303"/>
      <c r="AN106" s="300"/>
      <c r="AO106" s="299"/>
      <c r="AP106" s="299"/>
      <c r="AQ106" s="300"/>
      <c r="AR106" s="299"/>
      <c r="AS106" s="300"/>
      <c r="AT106" s="300"/>
      <c r="AU106" s="299"/>
      <c r="AV106" s="300"/>
      <c r="AW106" s="300"/>
      <c r="AX106" s="299"/>
      <c r="AY106" s="300"/>
      <c r="AZ106" s="300"/>
      <c r="BA106" s="299"/>
      <c r="BB106" s="300"/>
      <c r="BC106" s="300"/>
      <c r="BD106" s="299"/>
      <c r="BE106" s="299"/>
      <c r="BF106" s="299"/>
      <c r="BG106" s="368"/>
      <c r="BH106" s="317"/>
      <c r="BI106" s="143"/>
    </row>
    <row r="107" spans="1:61" s="70" customFormat="1" ht="43.5" hidden="1" customHeight="1" x14ac:dyDescent="0.3">
      <c r="A107" s="212"/>
      <c r="B107" s="212"/>
      <c r="C107" s="212"/>
      <c r="D107" s="159"/>
      <c r="E107" s="159"/>
      <c r="F107" s="110" t="s">
        <v>67</v>
      </c>
      <c r="G107" s="60" t="s">
        <v>479</v>
      </c>
      <c r="H107" s="159"/>
      <c r="I107" s="159"/>
      <c r="J107" s="159"/>
      <c r="K107" s="159"/>
      <c r="L107" s="159"/>
      <c r="M107" s="172"/>
      <c r="N107" s="225"/>
      <c r="O107" s="174"/>
      <c r="P107" s="159"/>
      <c r="Q107" s="166"/>
      <c r="R107" s="72" t="s">
        <v>480</v>
      </c>
      <c r="S107" s="50" t="s">
        <v>78</v>
      </c>
      <c r="T107" s="71" t="s">
        <v>293</v>
      </c>
      <c r="U107" s="50" t="s">
        <v>79</v>
      </c>
      <c r="V107" s="50" t="s">
        <v>80</v>
      </c>
      <c r="W107" s="52">
        <f>VLOOKUP(V107,'[8]Datos Validacion'!$K$6:$L$8,2,0)</f>
        <v>0.25</v>
      </c>
      <c r="X107" s="51" t="s">
        <v>81</v>
      </c>
      <c r="Y107" s="52">
        <f>VLOOKUP(X107,'[8]Datos Validacion'!$M$6:$N$7,2,0)</f>
        <v>0.25</v>
      </c>
      <c r="Z107" s="50" t="s">
        <v>82</v>
      </c>
      <c r="AA107" s="72" t="s">
        <v>471</v>
      </c>
      <c r="AB107" s="50" t="s">
        <v>84</v>
      </c>
      <c r="AC107" s="71" t="s">
        <v>481</v>
      </c>
      <c r="AD107" s="121">
        <f t="shared" ref="AD107:AD143" si="32">+W107+Y107</f>
        <v>0.5</v>
      </c>
      <c r="AE107" s="111" t="str">
        <f t="shared" si="31"/>
        <v>MUY BAJA</v>
      </c>
      <c r="AF107" s="111">
        <f>AF104-(AF104*AD107)</f>
        <v>3.7499999999999999E-2</v>
      </c>
      <c r="AG107" s="224"/>
      <c r="AH107" s="224"/>
      <c r="AI107" s="166"/>
      <c r="AJ107" s="159"/>
      <c r="AK107" s="159"/>
      <c r="AL107" s="159"/>
      <c r="AM107" s="303"/>
      <c r="AN107" s="300"/>
      <c r="AO107" s="299"/>
      <c r="AP107" s="299"/>
      <c r="AQ107" s="300"/>
      <c r="AR107" s="299"/>
      <c r="AS107" s="300"/>
      <c r="AT107" s="300"/>
      <c r="AU107" s="299"/>
      <c r="AV107" s="300"/>
      <c r="AW107" s="300"/>
      <c r="AX107" s="299"/>
      <c r="AY107" s="300"/>
      <c r="AZ107" s="300"/>
      <c r="BA107" s="299"/>
      <c r="BB107" s="300"/>
      <c r="BC107" s="300"/>
      <c r="BD107" s="299"/>
      <c r="BE107" s="299"/>
      <c r="BF107" s="299"/>
      <c r="BG107" s="368"/>
      <c r="BH107" s="317"/>
      <c r="BI107" s="143"/>
    </row>
    <row r="108" spans="1:61" s="70" customFormat="1" ht="43.5" hidden="1" customHeight="1" x14ac:dyDescent="0.3">
      <c r="A108" s="212"/>
      <c r="B108" s="212"/>
      <c r="C108" s="212"/>
      <c r="D108" s="159"/>
      <c r="E108" s="159"/>
      <c r="F108" s="110" t="s">
        <v>67</v>
      </c>
      <c r="G108" s="60" t="s">
        <v>482</v>
      </c>
      <c r="H108" s="159"/>
      <c r="I108" s="159"/>
      <c r="J108" s="159"/>
      <c r="K108" s="159"/>
      <c r="L108" s="159"/>
      <c r="M108" s="172"/>
      <c r="N108" s="225"/>
      <c r="O108" s="174"/>
      <c r="P108" s="159"/>
      <c r="Q108" s="166"/>
      <c r="R108" s="72" t="s">
        <v>483</v>
      </c>
      <c r="S108" s="50" t="s">
        <v>78</v>
      </c>
      <c r="T108" s="71" t="s">
        <v>475</v>
      </c>
      <c r="U108" s="50" t="s">
        <v>79</v>
      </c>
      <c r="V108" s="50" t="s">
        <v>80</v>
      </c>
      <c r="W108" s="52">
        <f>VLOOKUP(V108,'[8]Datos Validacion'!$K$6:$L$8,2,0)</f>
        <v>0.25</v>
      </c>
      <c r="X108" s="51" t="s">
        <v>81</v>
      </c>
      <c r="Y108" s="52">
        <f>VLOOKUP(X108,'[8]Datos Validacion'!$M$6:$N$7,2,0)</f>
        <v>0.25</v>
      </c>
      <c r="Z108" s="50" t="s">
        <v>82</v>
      </c>
      <c r="AA108" s="72" t="s">
        <v>466</v>
      </c>
      <c r="AB108" s="50" t="s">
        <v>84</v>
      </c>
      <c r="AC108" s="71" t="s">
        <v>484</v>
      </c>
      <c r="AD108" s="121">
        <f t="shared" si="32"/>
        <v>0.5</v>
      </c>
      <c r="AE108" s="111" t="str">
        <f t="shared" si="31"/>
        <v>MUY BAJA</v>
      </c>
      <c r="AF108" s="111">
        <f>AF107-(AF107*AD108)</f>
        <v>1.8749999999999999E-2</v>
      </c>
      <c r="AG108" s="224"/>
      <c r="AH108" s="224"/>
      <c r="AI108" s="166"/>
      <c r="AJ108" s="159"/>
      <c r="AK108" s="159"/>
      <c r="AL108" s="159"/>
      <c r="AM108" s="303"/>
      <c r="AN108" s="300"/>
      <c r="AO108" s="299"/>
      <c r="AP108" s="299"/>
      <c r="AQ108" s="300"/>
      <c r="AR108" s="299"/>
      <c r="AS108" s="300"/>
      <c r="AT108" s="300"/>
      <c r="AU108" s="299"/>
      <c r="AV108" s="300"/>
      <c r="AW108" s="300"/>
      <c r="AX108" s="299"/>
      <c r="AY108" s="300"/>
      <c r="AZ108" s="300"/>
      <c r="BA108" s="299"/>
      <c r="BB108" s="300"/>
      <c r="BC108" s="300"/>
      <c r="BD108" s="299"/>
      <c r="BE108" s="299"/>
      <c r="BF108" s="299"/>
      <c r="BG108" s="368"/>
      <c r="BH108" s="317"/>
      <c r="BI108" s="143"/>
    </row>
    <row r="109" spans="1:61" s="70" customFormat="1" ht="43.5" hidden="1" customHeight="1" x14ac:dyDescent="0.3">
      <c r="A109" s="212"/>
      <c r="B109" s="212"/>
      <c r="C109" s="212"/>
      <c r="D109" s="159"/>
      <c r="E109" s="159"/>
      <c r="F109" s="110" t="s">
        <v>104</v>
      </c>
      <c r="G109" s="60" t="s">
        <v>485</v>
      </c>
      <c r="H109" s="159"/>
      <c r="I109" s="159"/>
      <c r="J109" s="159"/>
      <c r="K109" s="159"/>
      <c r="L109" s="159"/>
      <c r="M109" s="172"/>
      <c r="N109" s="225" t="s">
        <v>469</v>
      </c>
      <c r="O109" s="174"/>
      <c r="P109" s="159"/>
      <c r="Q109" s="166"/>
      <c r="R109" s="72" t="s">
        <v>486</v>
      </c>
      <c r="S109" s="50" t="s">
        <v>78</v>
      </c>
      <c r="T109" s="71" t="s">
        <v>293</v>
      </c>
      <c r="U109" s="50" t="s">
        <v>79</v>
      </c>
      <c r="V109" s="50" t="s">
        <v>80</v>
      </c>
      <c r="W109" s="52">
        <f>VLOOKUP(V109,'[8]Datos Validacion'!$K$6:$L$8,2,0)</f>
        <v>0.25</v>
      </c>
      <c r="X109" s="51" t="s">
        <v>81</v>
      </c>
      <c r="Y109" s="52">
        <f>VLOOKUP(X109,'[8]Datos Validacion'!$M$6:$N$7,2,0)</f>
        <v>0.25</v>
      </c>
      <c r="Z109" s="50" t="s">
        <v>82</v>
      </c>
      <c r="AA109" s="72" t="s">
        <v>466</v>
      </c>
      <c r="AB109" s="50" t="s">
        <v>84</v>
      </c>
      <c r="AC109" s="71" t="s">
        <v>476</v>
      </c>
      <c r="AD109" s="121">
        <f t="shared" si="32"/>
        <v>0.5</v>
      </c>
      <c r="AE109" s="111" t="str">
        <f t="shared" si="31"/>
        <v>MUY BAJA</v>
      </c>
      <c r="AF109" s="111">
        <f>AF108-(AF108*AD109)</f>
        <v>9.3749999999999997E-3</v>
      </c>
      <c r="AG109" s="224"/>
      <c r="AH109" s="224"/>
      <c r="AI109" s="166"/>
      <c r="AJ109" s="159"/>
      <c r="AK109" s="159"/>
      <c r="AL109" s="159"/>
      <c r="AM109" s="303"/>
      <c r="AN109" s="300"/>
      <c r="AO109" s="299"/>
      <c r="AP109" s="299"/>
      <c r="AQ109" s="300"/>
      <c r="AR109" s="299"/>
      <c r="AS109" s="300"/>
      <c r="AT109" s="300"/>
      <c r="AU109" s="299"/>
      <c r="AV109" s="300"/>
      <c r="AW109" s="300"/>
      <c r="AX109" s="299"/>
      <c r="AY109" s="300"/>
      <c r="AZ109" s="300"/>
      <c r="BA109" s="299"/>
      <c r="BB109" s="300"/>
      <c r="BC109" s="300"/>
      <c r="BD109" s="299"/>
      <c r="BE109" s="299"/>
      <c r="BF109" s="299"/>
      <c r="BG109" s="368"/>
      <c r="BH109" s="317"/>
      <c r="BI109" s="143"/>
    </row>
    <row r="110" spans="1:61" ht="59.25" customHeight="1" x14ac:dyDescent="0.3">
      <c r="A110" s="240" t="s">
        <v>3</v>
      </c>
      <c r="B110" s="203"/>
      <c r="C110" s="212" t="s">
        <v>1486</v>
      </c>
      <c r="D110" s="159" t="s">
        <v>1507</v>
      </c>
      <c r="E110" s="159" t="s">
        <v>1508</v>
      </c>
      <c r="F110" s="110" t="s">
        <v>67</v>
      </c>
      <c r="G110" s="62" t="s">
        <v>1509</v>
      </c>
      <c r="H110" s="159" t="s">
        <v>1510</v>
      </c>
      <c r="I110" s="215" t="s">
        <v>1511</v>
      </c>
      <c r="J110" s="159" t="s">
        <v>71</v>
      </c>
      <c r="K110" s="160" t="s">
        <v>1512</v>
      </c>
      <c r="L110" s="159" t="s">
        <v>73</v>
      </c>
      <c r="M110" s="172">
        <f>VLOOKUP(L110,'[9]Datos Validacion'!$C$6:$D$10,2,0)</f>
        <v>0.6</v>
      </c>
      <c r="N110" s="173" t="s">
        <v>223</v>
      </c>
      <c r="O110" s="174">
        <f>VLOOKUP(N110,'[9]Datos Validacion'!$E$6:$F$15,2,0)</f>
        <v>0.2</v>
      </c>
      <c r="P110" s="160" t="s">
        <v>291</v>
      </c>
      <c r="Q110" s="166" t="s">
        <v>76</v>
      </c>
      <c r="R110" s="370" t="s">
        <v>1513</v>
      </c>
      <c r="S110" s="50" t="s">
        <v>78</v>
      </c>
      <c r="T110" s="51" t="s">
        <v>1514</v>
      </c>
      <c r="U110" s="50" t="s">
        <v>79</v>
      </c>
      <c r="V110" s="50" t="s">
        <v>80</v>
      </c>
      <c r="W110" s="52">
        <f>VLOOKUP(V110,'[9]Datos Validacion'!$K$6:$L$8,2,0)</f>
        <v>0.25</v>
      </c>
      <c r="X110" s="51" t="s">
        <v>96</v>
      </c>
      <c r="Y110" s="52">
        <f>VLOOKUP(X110,'[9]Datos Validacion'!$M$6:$N$7,2,0)</f>
        <v>0.15</v>
      </c>
      <c r="Z110" s="50" t="s">
        <v>82</v>
      </c>
      <c r="AA110" s="62" t="s">
        <v>1515</v>
      </c>
      <c r="AB110" s="50" t="s">
        <v>84</v>
      </c>
      <c r="AC110" s="51" t="s">
        <v>1516</v>
      </c>
      <c r="AD110" s="130">
        <f t="shared" si="32"/>
        <v>0.4</v>
      </c>
      <c r="AE110" s="109" t="str">
        <f>IF(AF110&lt;=20%,"MUY BAJA",IF(AF110&lt;=40%,"BAJA",IF(AF110&lt;=60%,"MEDIA",IF(AF110&lt;=80%,"ALTA","MUY ALTA"))))</f>
        <v>BAJA</v>
      </c>
      <c r="AF110" s="109">
        <f>IF(OR(V110="prevenir",V110="detectar"),(M110-(M110*AD110)), M110)</f>
        <v>0.36</v>
      </c>
      <c r="AG110" s="162" t="str">
        <f t="shared" ref="AG110:AG133" si="33">IF(AH110&lt;=20%,"LEVE",IF(AH110&lt;=40%,"MENOR",IF(AH110&lt;=60%,"MODERADO",IF(AH110&lt;=80%,"MAYOR","CATASTROFICO"))))</f>
        <v>LEVE</v>
      </c>
      <c r="AH110" s="162">
        <f>IF(V110="corregir",(O110-(O110*AD110)), O110)</f>
        <v>0.2</v>
      </c>
      <c r="AI110" s="166" t="s">
        <v>146</v>
      </c>
      <c r="AJ110" s="159" t="s">
        <v>86</v>
      </c>
      <c r="AK110" s="168"/>
      <c r="AL110" s="168"/>
      <c r="AM110" s="294">
        <v>45118</v>
      </c>
      <c r="AN110" s="292" t="s">
        <v>1744</v>
      </c>
      <c r="AO110" s="292"/>
      <c r="AP110" s="292" t="s">
        <v>3</v>
      </c>
      <c r="AQ110" s="297" t="s">
        <v>1745</v>
      </c>
      <c r="AR110" s="292" t="s">
        <v>3</v>
      </c>
      <c r="AS110" s="292"/>
      <c r="AT110" s="297" t="s">
        <v>1746</v>
      </c>
      <c r="AU110" s="292" t="s">
        <v>3</v>
      </c>
      <c r="AV110" s="292"/>
      <c r="AW110" s="297" t="s">
        <v>1747</v>
      </c>
      <c r="AX110" s="292"/>
      <c r="AY110" s="292" t="s">
        <v>3</v>
      </c>
      <c r="AZ110" s="300" t="s">
        <v>1978</v>
      </c>
      <c r="BA110" s="292"/>
      <c r="BB110" s="292"/>
      <c r="BC110" s="292" t="s">
        <v>1748</v>
      </c>
      <c r="BD110" s="292"/>
      <c r="BE110" s="292" t="s">
        <v>3</v>
      </c>
      <c r="BF110" s="300" t="s">
        <v>1749</v>
      </c>
      <c r="BG110" s="297" t="s">
        <v>1750</v>
      </c>
      <c r="BH110" s="317" t="s">
        <v>2039</v>
      </c>
      <c r="BI110" s="270"/>
    </row>
    <row r="111" spans="1:61" ht="49.5" customHeight="1" x14ac:dyDescent="0.3">
      <c r="A111" s="240"/>
      <c r="B111" s="203"/>
      <c r="C111" s="212"/>
      <c r="D111" s="159"/>
      <c r="E111" s="159"/>
      <c r="F111" s="110" t="s">
        <v>67</v>
      </c>
      <c r="G111" s="62" t="s">
        <v>1517</v>
      </c>
      <c r="H111" s="159"/>
      <c r="I111" s="215"/>
      <c r="J111" s="159"/>
      <c r="K111" s="160"/>
      <c r="L111" s="159"/>
      <c r="M111" s="172"/>
      <c r="N111" s="173"/>
      <c r="O111" s="174"/>
      <c r="P111" s="160"/>
      <c r="Q111" s="166"/>
      <c r="R111" s="370" t="s">
        <v>1518</v>
      </c>
      <c r="S111" s="50" t="s">
        <v>78</v>
      </c>
      <c r="T111" s="51" t="s">
        <v>1519</v>
      </c>
      <c r="U111" s="50" t="s">
        <v>79</v>
      </c>
      <c r="V111" s="50" t="s">
        <v>184</v>
      </c>
      <c r="W111" s="52">
        <f>VLOOKUP(V111,'[9]Datos Validacion'!$K$6:$L$8,2,0)</f>
        <v>0.15</v>
      </c>
      <c r="X111" s="51" t="s">
        <v>96</v>
      </c>
      <c r="Y111" s="52">
        <f>VLOOKUP(X111,'[9]Datos Validacion'!$M$6:$N$7,2,0)</f>
        <v>0.15</v>
      </c>
      <c r="Z111" s="50" t="s">
        <v>82</v>
      </c>
      <c r="AA111" s="62" t="s">
        <v>1520</v>
      </c>
      <c r="AB111" s="50" t="s">
        <v>84</v>
      </c>
      <c r="AC111" s="51" t="s">
        <v>1521</v>
      </c>
      <c r="AD111" s="130">
        <f t="shared" si="32"/>
        <v>0.3</v>
      </c>
      <c r="AE111" s="109" t="str">
        <f>IF(AF111&lt;=20%,"MUY BAJA",IF(AF111&lt;=40%,"BAJA",IF(AF111&lt;=60%,"MEDIA",IF(AF111&lt;=80%,"ALTA","MUY ALTA"))))</f>
        <v>BAJA</v>
      </c>
      <c r="AF111" s="108">
        <f>+AF110-(AF110*AD111)</f>
        <v>0.252</v>
      </c>
      <c r="AG111" s="162"/>
      <c r="AH111" s="162"/>
      <c r="AI111" s="166"/>
      <c r="AJ111" s="159"/>
      <c r="AK111" s="168"/>
      <c r="AL111" s="168"/>
      <c r="AM111" s="294"/>
      <c r="AN111" s="292"/>
      <c r="AO111" s="292"/>
      <c r="AP111" s="292"/>
      <c r="AQ111" s="297"/>
      <c r="AR111" s="292"/>
      <c r="AS111" s="292"/>
      <c r="AT111" s="297"/>
      <c r="AU111" s="292"/>
      <c r="AV111" s="292"/>
      <c r="AW111" s="297"/>
      <c r="AX111" s="292"/>
      <c r="AY111" s="292"/>
      <c r="AZ111" s="300"/>
      <c r="BA111" s="292"/>
      <c r="BB111" s="292"/>
      <c r="BC111" s="292"/>
      <c r="BD111" s="292"/>
      <c r="BE111" s="292"/>
      <c r="BF111" s="300"/>
      <c r="BG111" s="297"/>
      <c r="BH111" s="317"/>
      <c r="BI111" s="270"/>
    </row>
    <row r="112" spans="1:61" ht="64.5" hidden="1" customHeight="1" x14ac:dyDescent="0.3">
      <c r="A112" s="364" t="s">
        <v>3</v>
      </c>
      <c r="B112" s="170"/>
      <c r="C112" s="160" t="s">
        <v>1486</v>
      </c>
      <c r="D112" s="160" t="s">
        <v>487</v>
      </c>
      <c r="E112" s="160" t="s">
        <v>488</v>
      </c>
      <c r="F112" s="110" t="s">
        <v>104</v>
      </c>
      <c r="G112" s="53" t="s">
        <v>1637</v>
      </c>
      <c r="H112" s="170" t="s">
        <v>1655</v>
      </c>
      <c r="I112" s="163" t="s">
        <v>1661</v>
      </c>
      <c r="J112" s="160" t="s">
        <v>71</v>
      </c>
      <c r="K112" s="371" t="s">
        <v>1487</v>
      </c>
      <c r="L112" s="226" t="s">
        <v>152</v>
      </c>
      <c r="M112" s="227">
        <v>0.4</v>
      </c>
      <c r="N112" s="225" t="s">
        <v>377</v>
      </c>
      <c r="O112" s="227">
        <v>0.8</v>
      </c>
      <c r="P112" s="159" t="s">
        <v>1670</v>
      </c>
      <c r="Q112" s="166" t="s">
        <v>378</v>
      </c>
      <c r="R112" s="112" t="s">
        <v>1672</v>
      </c>
      <c r="S112" s="54" t="s">
        <v>78</v>
      </c>
      <c r="T112" s="110" t="s">
        <v>488</v>
      </c>
      <c r="U112" s="54" t="s">
        <v>79</v>
      </c>
      <c r="V112" s="54" t="s">
        <v>80</v>
      </c>
      <c r="W112" s="52">
        <f>VLOOKUP(V112,'[9]Datos Validacion'!$K$6:$L$8,2,0)</f>
        <v>0.25</v>
      </c>
      <c r="X112" s="59" t="s">
        <v>96</v>
      </c>
      <c r="Y112" s="52">
        <v>0.15</v>
      </c>
      <c r="Z112" s="54" t="s">
        <v>82</v>
      </c>
      <c r="AA112" s="132" t="s">
        <v>1686</v>
      </c>
      <c r="AB112" s="54" t="s">
        <v>84</v>
      </c>
      <c r="AC112" s="110" t="s">
        <v>1691</v>
      </c>
      <c r="AD112" s="130">
        <f t="shared" si="32"/>
        <v>0.4</v>
      </c>
      <c r="AE112" s="109" t="str">
        <f t="shared" ref="AE112:AE135" si="34">IF(AF112&lt;=20%,"MUY BAJA",IF(AF112&lt;=40%,"BAJA",IF(AF112&lt;=60%,"MEDIA",IF(AF112&lt;=80%,"ALTA","MUY ALTA"))))</f>
        <v>BAJA</v>
      </c>
      <c r="AF112" s="108">
        <f>IF(OR(V112="prevenir",V112="detectar"),(M112-(M112*AD112)), M112)</f>
        <v>0.24</v>
      </c>
      <c r="AG112" s="162" t="str">
        <f t="shared" si="33"/>
        <v>MAYOR</v>
      </c>
      <c r="AH112" s="162">
        <f>IF(V112="corregir",(O112-(O112*AD112)), O112)</f>
        <v>0.8</v>
      </c>
      <c r="AI112" s="268" t="s">
        <v>378</v>
      </c>
      <c r="AJ112" s="159" t="s">
        <v>237</v>
      </c>
      <c r="AK112" s="122"/>
      <c r="AL112" s="122"/>
      <c r="AM112" s="305">
        <v>45119</v>
      </c>
      <c r="AN112" s="305" t="s">
        <v>1995</v>
      </c>
      <c r="AO112" s="305"/>
      <c r="AP112" s="305" t="s">
        <v>3</v>
      </c>
      <c r="AQ112" s="305"/>
      <c r="AR112" s="305" t="s">
        <v>3</v>
      </c>
      <c r="AS112" s="305"/>
      <c r="AT112" s="305" t="s">
        <v>1996</v>
      </c>
      <c r="AU112" s="305" t="s">
        <v>3</v>
      </c>
      <c r="AV112" s="305"/>
      <c r="AW112" s="305"/>
      <c r="AX112" s="305" t="s">
        <v>3</v>
      </c>
      <c r="AY112" s="305"/>
      <c r="AZ112" s="305" t="s">
        <v>1997</v>
      </c>
      <c r="BA112" s="305" t="s">
        <v>1760</v>
      </c>
      <c r="BB112" s="305" t="s">
        <v>1892</v>
      </c>
      <c r="BC112" s="305" t="s">
        <v>1892</v>
      </c>
      <c r="BD112" s="305"/>
      <c r="BE112" s="305" t="s">
        <v>3</v>
      </c>
      <c r="BF112" s="305" t="s">
        <v>1998</v>
      </c>
      <c r="BG112" s="305" t="s">
        <v>2040</v>
      </c>
      <c r="BH112" s="317" t="s">
        <v>1993</v>
      </c>
    </row>
    <row r="113" spans="1:60" ht="61.5" hidden="1" customHeight="1" x14ac:dyDescent="0.3">
      <c r="A113" s="364"/>
      <c r="B113" s="170"/>
      <c r="C113" s="160"/>
      <c r="D113" s="160"/>
      <c r="E113" s="160"/>
      <c r="F113" s="110" t="s">
        <v>67</v>
      </c>
      <c r="G113" s="53" t="s">
        <v>1638</v>
      </c>
      <c r="H113" s="170"/>
      <c r="I113" s="163"/>
      <c r="J113" s="160"/>
      <c r="K113" s="159"/>
      <c r="L113" s="226"/>
      <c r="M113" s="227"/>
      <c r="N113" s="225"/>
      <c r="O113" s="227"/>
      <c r="P113" s="159"/>
      <c r="Q113" s="166"/>
      <c r="R113" s="66" t="s">
        <v>1673</v>
      </c>
      <c r="S113" s="54" t="s">
        <v>78</v>
      </c>
      <c r="T113" s="110" t="s">
        <v>488</v>
      </c>
      <c r="U113" s="54" t="s">
        <v>79</v>
      </c>
      <c r="V113" s="54" t="s">
        <v>80</v>
      </c>
      <c r="W113" s="52">
        <f>VLOOKUP(V113,'[9]Datos Validacion'!$K$6:$L$8,2,0)</f>
        <v>0.25</v>
      </c>
      <c r="X113" s="59" t="s">
        <v>96</v>
      </c>
      <c r="Y113" s="52">
        <v>0.15</v>
      </c>
      <c r="Z113" s="54" t="s">
        <v>82</v>
      </c>
      <c r="AA113" s="132" t="s">
        <v>1686</v>
      </c>
      <c r="AB113" s="54" t="s">
        <v>84</v>
      </c>
      <c r="AC113" s="110" t="s">
        <v>1698</v>
      </c>
      <c r="AD113" s="130">
        <f t="shared" si="32"/>
        <v>0.4</v>
      </c>
      <c r="AE113" s="109" t="str">
        <f t="shared" si="34"/>
        <v>MUY BAJA</v>
      </c>
      <c r="AF113" s="108">
        <f>+AF112-(AF112*AD113)</f>
        <v>0.14399999999999999</v>
      </c>
      <c r="AG113" s="162"/>
      <c r="AH113" s="162"/>
      <c r="AI113" s="268"/>
      <c r="AJ113" s="159"/>
      <c r="AK113" s="122"/>
      <c r="AL113" s="122"/>
      <c r="AM113" s="305"/>
      <c r="AN113" s="305"/>
      <c r="AO113" s="305"/>
      <c r="AP113" s="305"/>
      <c r="AQ113" s="305"/>
      <c r="AR113" s="305"/>
      <c r="AS113" s="305"/>
      <c r="AT113" s="305"/>
      <c r="AU113" s="305"/>
      <c r="AV113" s="305"/>
      <c r="AW113" s="305"/>
      <c r="AX113" s="305"/>
      <c r="AY113" s="305"/>
      <c r="AZ113" s="305"/>
      <c r="BA113" s="305"/>
      <c r="BB113" s="305"/>
      <c r="BC113" s="305"/>
      <c r="BD113" s="305"/>
      <c r="BE113" s="305"/>
      <c r="BF113" s="305"/>
      <c r="BG113" s="305"/>
      <c r="BH113" s="317"/>
    </row>
    <row r="114" spans="1:60" ht="63" hidden="1" customHeight="1" x14ac:dyDescent="0.3">
      <c r="A114" s="364"/>
      <c r="B114" s="170"/>
      <c r="C114" s="160"/>
      <c r="D114" s="160"/>
      <c r="E114" s="160"/>
      <c r="F114" s="110" t="s">
        <v>67</v>
      </c>
      <c r="G114" s="53" t="s">
        <v>1639</v>
      </c>
      <c r="H114" s="170"/>
      <c r="I114" s="163"/>
      <c r="J114" s="160"/>
      <c r="K114" s="159"/>
      <c r="L114" s="226"/>
      <c r="M114" s="227"/>
      <c r="N114" s="225"/>
      <c r="O114" s="227"/>
      <c r="P114" s="159"/>
      <c r="Q114" s="166"/>
      <c r="R114" s="290" t="s">
        <v>1674</v>
      </c>
      <c r="S114" s="54" t="s">
        <v>78</v>
      </c>
      <c r="T114" s="110" t="s">
        <v>1684</v>
      </c>
      <c r="U114" s="54" t="s">
        <v>79</v>
      </c>
      <c r="V114" s="54" t="s">
        <v>80</v>
      </c>
      <c r="W114" s="52">
        <v>0.25</v>
      </c>
      <c r="X114" s="59" t="s">
        <v>96</v>
      </c>
      <c r="Y114" s="52">
        <v>0.15</v>
      </c>
      <c r="Z114" s="54"/>
      <c r="AA114" s="132"/>
      <c r="AB114" s="54"/>
      <c r="AC114" s="110"/>
      <c r="AD114" s="130">
        <f t="shared" si="32"/>
        <v>0.4</v>
      </c>
      <c r="AE114" s="109" t="str">
        <f t="shared" si="34"/>
        <v>MUY BAJA</v>
      </c>
      <c r="AF114" s="108">
        <f t="shared" ref="AF114:AF118" si="35">+AF113-(AF113*AD114)</f>
        <v>8.6399999999999991E-2</v>
      </c>
      <c r="AG114" s="162"/>
      <c r="AH114" s="162"/>
      <c r="AI114" s="268"/>
      <c r="AJ114" s="159"/>
      <c r="AK114" s="122"/>
      <c r="AL114" s="122"/>
      <c r="AM114" s="305"/>
      <c r="AN114" s="305"/>
      <c r="AO114" s="305"/>
      <c r="AP114" s="305"/>
      <c r="AQ114" s="305"/>
      <c r="AR114" s="305"/>
      <c r="AS114" s="305"/>
      <c r="AT114" s="305"/>
      <c r="AU114" s="305"/>
      <c r="AV114" s="305"/>
      <c r="AW114" s="305"/>
      <c r="AX114" s="305"/>
      <c r="AY114" s="305"/>
      <c r="AZ114" s="305"/>
      <c r="BA114" s="305"/>
      <c r="BB114" s="305"/>
      <c r="BC114" s="305"/>
      <c r="BD114" s="305"/>
      <c r="BE114" s="305"/>
      <c r="BF114" s="305"/>
      <c r="BG114" s="305"/>
      <c r="BH114" s="317"/>
    </row>
    <row r="115" spans="1:60" ht="87.75" hidden="1" customHeight="1" x14ac:dyDescent="0.3">
      <c r="A115" s="364"/>
      <c r="B115" s="170"/>
      <c r="C115" s="160"/>
      <c r="D115" s="160"/>
      <c r="E115" s="160"/>
      <c r="F115" s="110" t="s">
        <v>67</v>
      </c>
      <c r="G115" s="53" t="s">
        <v>1704</v>
      </c>
      <c r="H115" s="170"/>
      <c r="I115" s="163"/>
      <c r="J115" s="160"/>
      <c r="K115" s="159"/>
      <c r="L115" s="226"/>
      <c r="M115" s="227"/>
      <c r="N115" s="225"/>
      <c r="O115" s="227"/>
      <c r="P115" s="159"/>
      <c r="Q115" s="166"/>
      <c r="R115" s="112" t="s">
        <v>1675</v>
      </c>
      <c r="S115" s="54" t="s">
        <v>78</v>
      </c>
      <c r="T115" s="110" t="s">
        <v>1685</v>
      </c>
      <c r="U115" s="54" t="s">
        <v>79</v>
      </c>
      <c r="V115" s="54" t="s">
        <v>80</v>
      </c>
      <c r="W115" s="52">
        <v>0.25</v>
      </c>
      <c r="X115" s="59" t="s">
        <v>96</v>
      </c>
      <c r="Y115" s="52">
        <v>0.15</v>
      </c>
      <c r="Z115" s="54" t="s">
        <v>82</v>
      </c>
      <c r="AA115" s="132" t="s">
        <v>1687</v>
      </c>
      <c r="AB115" s="54" t="s">
        <v>84</v>
      </c>
      <c r="AC115" s="110" t="s">
        <v>1692</v>
      </c>
      <c r="AD115" s="130">
        <f t="shared" si="32"/>
        <v>0.4</v>
      </c>
      <c r="AE115" s="109" t="str">
        <f t="shared" si="34"/>
        <v>MUY BAJA</v>
      </c>
      <c r="AF115" s="108">
        <f t="shared" si="35"/>
        <v>5.183999999999999E-2</v>
      </c>
      <c r="AG115" s="162"/>
      <c r="AH115" s="162"/>
      <c r="AI115" s="268"/>
      <c r="AJ115" s="159"/>
      <c r="AK115" s="122"/>
      <c r="AL115" s="122"/>
      <c r="AM115" s="305"/>
      <c r="AN115" s="305"/>
      <c r="AO115" s="305"/>
      <c r="AP115" s="305"/>
      <c r="AQ115" s="305"/>
      <c r="AR115" s="305"/>
      <c r="AS115" s="305"/>
      <c r="AT115" s="305"/>
      <c r="AU115" s="305"/>
      <c r="AV115" s="305"/>
      <c r="AW115" s="305"/>
      <c r="AX115" s="305"/>
      <c r="AY115" s="305"/>
      <c r="AZ115" s="305"/>
      <c r="BA115" s="305"/>
      <c r="BB115" s="305"/>
      <c r="BC115" s="305"/>
      <c r="BD115" s="305"/>
      <c r="BE115" s="305"/>
      <c r="BF115" s="305"/>
      <c r="BG115" s="305"/>
      <c r="BH115" s="317"/>
    </row>
    <row r="116" spans="1:60" ht="66.75" hidden="1" customHeight="1" x14ac:dyDescent="0.3">
      <c r="A116" s="364"/>
      <c r="B116" s="170"/>
      <c r="C116" s="160"/>
      <c r="D116" s="160"/>
      <c r="E116" s="160"/>
      <c r="F116" s="159" t="s">
        <v>67</v>
      </c>
      <c r="G116" s="160" t="s">
        <v>1640</v>
      </c>
      <c r="H116" s="170"/>
      <c r="I116" s="163"/>
      <c r="J116" s="160"/>
      <c r="K116" s="159"/>
      <c r="L116" s="226"/>
      <c r="M116" s="227"/>
      <c r="N116" s="225"/>
      <c r="O116" s="227"/>
      <c r="P116" s="159"/>
      <c r="Q116" s="166"/>
      <c r="R116" s="49" t="s">
        <v>1493</v>
      </c>
      <c r="S116" s="59" t="s">
        <v>78</v>
      </c>
      <c r="T116" s="59" t="s">
        <v>1488</v>
      </c>
      <c r="U116" s="54" t="s">
        <v>238</v>
      </c>
      <c r="V116" s="54" t="s">
        <v>80</v>
      </c>
      <c r="W116" s="52">
        <f>VLOOKUP(V116,'[9]Datos Validacion'!$K$6:$L$8,2,0)</f>
        <v>0.25</v>
      </c>
      <c r="X116" s="59" t="s">
        <v>96</v>
      </c>
      <c r="Y116" s="52">
        <f>VLOOKUP(X116,'[9]Datos Validacion'!$M$6:$N$7,2,0)</f>
        <v>0.15</v>
      </c>
      <c r="Z116" s="54" t="s">
        <v>82</v>
      </c>
      <c r="AA116" s="69" t="s">
        <v>1494</v>
      </c>
      <c r="AB116" s="54" t="s">
        <v>84</v>
      </c>
      <c r="AC116" s="59" t="s">
        <v>1495</v>
      </c>
      <c r="AD116" s="130">
        <f t="shared" si="32"/>
        <v>0.4</v>
      </c>
      <c r="AE116" s="109" t="str">
        <f t="shared" si="34"/>
        <v>MUY BAJA</v>
      </c>
      <c r="AF116" s="108">
        <f t="shared" si="35"/>
        <v>3.1103999999999993E-2</v>
      </c>
      <c r="AG116" s="162"/>
      <c r="AH116" s="162"/>
      <c r="AI116" s="268"/>
      <c r="AJ116" s="159"/>
      <c r="AK116" s="122"/>
      <c r="AL116" s="122"/>
      <c r="AM116" s="305"/>
      <c r="AN116" s="305"/>
      <c r="AO116" s="305"/>
      <c r="AP116" s="305"/>
      <c r="AQ116" s="305"/>
      <c r="AR116" s="305"/>
      <c r="AS116" s="305"/>
      <c r="AT116" s="305"/>
      <c r="AU116" s="305"/>
      <c r="AV116" s="305"/>
      <c r="AW116" s="305"/>
      <c r="AX116" s="305"/>
      <c r="AY116" s="305"/>
      <c r="AZ116" s="305"/>
      <c r="BA116" s="305"/>
      <c r="BB116" s="305"/>
      <c r="BC116" s="305"/>
      <c r="BD116" s="305"/>
      <c r="BE116" s="305"/>
      <c r="BF116" s="305"/>
      <c r="BG116" s="305"/>
      <c r="BH116" s="317"/>
    </row>
    <row r="117" spans="1:60" ht="66.75" hidden="1" customHeight="1" x14ac:dyDescent="0.3">
      <c r="A117" s="364"/>
      <c r="B117" s="170"/>
      <c r="C117" s="160"/>
      <c r="D117" s="160"/>
      <c r="E117" s="160"/>
      <c r="F117" s="159"/>
      <c r="G117" s="160"/>
      <c r="H117" s="170"/>
      <c r="I117" s="163"/>
      <c r="J117" s="160"/>
      <c r="K117" s="159"/>
      <c r="L117" s="226"/>
      <c r="M117" s="227"/>
      <c r="N117" s="225"/>
      <c r="O117" s="227"/>
      <c r="P117" s="159"/>
      <c r="Q117" s="166"/>
      <c r="R117" s="73" t="s">
        <v>1491</v>
      </c>
      <c r="S117" s="54" t="s">
        <v>78</v>
      </c>
      <c r="T117" s="59" t="s">
        <v>1488</v>
      </c>
      <c r="U117" s="54" t="s">
        <v>238</v>
      </c>
      <c r="V117" s="54" t="s">
        <v>80</v>
      </c>
      <c r="W117" s="52">
        <f>VLOOKUP(V117,'[9]Datos Validacion'!$K$6:$L$8,2,0)</f>
        <v>0.25</v>
      </c>
      <c r="X117" s="59" t="s">
        <v>96</v>
      </c>
      <c r="Y117" s="52">
        <f>VLOOKUP(X117,'[9]Datos Validacion'!$M$6:$N$7,2,0)</f>
        <v>0.15</v>
      </c>
      <c r="Z117" s="54" t="s">
        <v>82</v>
      </c>
      <c r="AA117" s="69" t="s">
        <v>1492</v>
      </c>
      <c r="AB117" s="54" t="s">
        <v>84</v>
      </c>
      <c r="AC117" s="59" t="s">
        <v>1490</v>
      </c>
      <c r="AD117" s="130">
        <f t="shared" si="32"/>
        <v>0.4</v>
      </c>
      <c r="AE117" s="109" t="str">
        <f t="shared" si="34"/>
        <v>MUY BAJA</v>
      </c>
      <c r="AF117" s="108">
        <f t="shared" si="35"/>
        <v>1.8662399999999996E-2</v>
      </c>
      <c r="AG117" s="162"/>
      <c r="AH117" s="162"/>
      <c r="AI117" s="268"/>
      <c r="AJ117" s="159"/>
      <c r="AK117" s="122"/>
      <c r="AL117" s="122"/>
      <c r="AM117" s="305"/>
      <c r="AN117" s="305"/>
      <c r="AO117" s="305"/>
      <c r="AP117" s="305"/>
      <c r="AQ117" s="305"/>
      <c r="AR117" s="305"/>
      <c r="AS117" s="305"/>
      <c r="AT117" s="305"/>
      <c r="AU117" s="305"/>
      <c r="AV117" s="305"/>
      <c r="AW117" s="305"/>
      <c r="AX117" s="305"/>
      <c r="AY117" s="305"/>
      <c r="AZ117" s="305"/>
      <c r="BA117" s="305"/>
      <c r="BB117" s="305"/>
      <c r="BC117" s="305"/>
      <c r="BD117" s="305"/>
      <c r="BE117" s="305"/>
      <c r="BF117" s="305"/>
      <c r="BG117" s="305"/>
      <c r="BH117" s="317"/>
    </row>
    <row r="118" spans="1:60" ht="52.5" hidden="1" customHeight="1" x14ac:dyDescent="0.3">
      <c r="A118" s="364"/>
      <c r="B118" s="170"/>
      <c r="C118" s="160"/>
      <c r="D118" s="160"/>
      <c r="E118" s="160"/>
      <c r="F118" s="159"/>
      <c r="G118" s="160"/>
      <c r="H118" s="170"/>
      <c r="I118" s="163"/>
      <c r="J118" s="160"/>
      <c r="K118" s="159"/>
      <c r="L118" s="226"/>
      <c r="M118" s="227"/>
      <c r="N118" s="225"/>
      <c r="O118" s="227"/>
      <c r="P118" s="159"/>
      <c r="Q118" s="166"/>
      <c r="R118" s="66" t="s">
        <v>1676</v>
      </c>
      <c r="S118" s="54" t="s">
        <v>78</v>
      </c>
      <c r="T118" s="55" t="s">
        <v>1685</v>
      </c>
      <c r="U118" s="54" t="s">
        <v>79</v>
      </c>
      <c r="V118" s="54" t="s">
        <v>80</v>
      </c>
      <c r="W118" s="52">
        <v>0.25</v>
      </c>
      <c r="X118" s="59" t="s">
        <v>96</v>
      </c>
      <c r="Y118" s="52">
        <v>0.15</v>
      </c>
      <c r="Z118" s="54" t="s">
        <v>82</v>
      </c>
      <c r="AA118" s="69" t="s">
        <v>1494</v>
      </c>
      <c r="AB118" s="54" t="s">
        <v>84</v>
      </c>
      <c r="AC118" s="59" t="s">
        <v>1699</v>
      </c>
      <c r="AD118" s="130">
        <f t="shared" si="32"/>
        <v>0.4</v>
      </c>
      <c r="AE118" s="109" t="str">
        <f t="shared" si="34"/>
        <v>MUY BAJA</v>
      </c>
      <c r="AF118" s="108">
        <f t="shared" si="35"/>
        <v>1.1197439999999996E-2</v>
      </c>
      <c r="AG118" s="162"/>
      <c r="AH118" s="162"/>
      <c r="AI118" s="268"/>
      <c r="AJ118" s="159"/>
      <c r="AK118" s="122"/>
      <c r="AL118" s="122"/>
      <c r="AM118" s="305"/>
      <c r="AN118" s="305"/>
      <c r="AO118" s="305"/>
      <c r="AP118" s="305"/>
      <c r="AQ118" s="305"/>
      <c r="AR118" s="305"/>
      <c r="AS118" s="305"/>
      <c r="AT118" s="305"/>
      <c r="AU118" s="305"/>
      <c r="AV118" s="305"/>
      <c r="AW118" s="305"/>
      <c r="AX118" s="305"/>
      <c r="AY118" s="305"/>
      <c r="AZ118" s="305"/>
      <c r="BA118" s="305"/>
      <c r="BB118" s="305"/>
      <c r="BC118" s="305"/>
      <c r="BD118" s="305"/>
      <c r="BE118" s="305"/>
      <c r="BF118" s="305"/>
      <c r="BG118" s="305"/>
      <c r="BH118" s="317"/>
    </row>
    <row r="119" spans="1:60" ht="95.25" customHeight="1" x14ac:dyDescent="0.3">
      <c r="A119" s="364" t="s">
        <v>3</v>
      </c>
      <c r="B119" s="170"/>
      <c r="C119" s="160" t="s">
        <v>1486</v>
      </c>
      <c r="D119" s="160" t="s">
        <v>487</v>
      </c>
      <c r="E119" s="160" t="s">
        <v>488</v>
      </c>
      <c r="F119" s="110" t="s">
        <v>67</v>
      </c>
      <c r="G119" s="53" t="s">
        <v>1705</v>
      </c>
      <c r="H119" s="170" t="s">
        <v>1656</v>
      </c>
      <c r="I119" s="163" t="s">
        <v>1662</v>
      </c>
      <c r="J119" s="160" t="s">
        <v>71</v>
      </c>
      <c r="K119" s="159" t="s">
        <v>1666</v>
      </c>
      <c r="L119" s="228" t="s">
        <v>73</v>
      </c>
      <c r="M119" s="227">
        <v>0.6</v>
      </c>
      <c r="N119" s="225" t="s">
        <v>377</v>
      </c>
      <c r="O119" s="227">
        <v>0.6</v>
      </c>
      <c r="P119" s="159" t="s">
        <v>1671</v>
      </c>
      <c r="Q119" s="166" t="s">
        <v>378</v>
      </c>
      <c r="R119" s="112" t="s">
        <v>1675</v>
      </c>
      <c r="S119" s="54" t="s">
        <v>78</v>
      </c>
      <c r="T119" s="59" t="s">
        <v>1488</v>
      </c>
      <c r="U119" s="54" t="s">
        <v>238</v>
      </c>
      <c r="V119" s="54" t="s">
        <v>80</v>
      </c>
      <c r="W119" s="52">
        <f>VLOOKUP(V119,'[9]Datos Validacion'!$K$6:$L$8,2,0)</f>
        <v>0.25</v>
      </c>
      <c r="X119" s="59" t="s">
        <v>96</v>
      </c>
      <c r="Y119" s="52">
        <f>VLOOKUP(X119,'[9]Datos Validacion'!$M$6:$N$7,2,0)</f>
        <v>0.15</v>
      </c>
      <c r="Z119" s="54" t="s">
        <v>82</v>
      </c>
      <c r="AA119" s="69" t="s">
        <v>1489</v>
      </c>
      <c r="AB119" s="54" t="s">
        <v>84</v>
      </c>
      <c r="AC119" s="59" t="s">
        <v>1490</v>
      </c>
      <c r="AD119" s="130">
        <f t="shared" si="32"/>
        <v>0.4</v>
      </c>
      <c r="AE119" s="109" t="str">
        <f t="shared" si="34"/>
        <v>BAJA</v>
      </c>
      <c r="AF119" s="108">
        <f>IF(OR(V119="prevenir",V119="detectar"),(M119-(M119*AD119)), M119)</f>
        <v>0.36</v>
      </c>
      <c r="AG119" s="162" t="str">
        <f t="shared" si="33"/>
        <v>MODERADO</v>
      </c>
      <c r="AH119" s="162">
        <f>IF(V119="corregir",(O119-(O119*AD119)), O119)</f>
        <v>0.6</v>
      </c>
      <c r="AI119" s="269" t="s">
        <v>76</v>
      </c>
      <c r="AJ119" s="159" t="s">
        <v>86</v>
      </c>
      <c r="AK119" s="122"/>
      <c r="AL119" s="122"/>
      <c r="AM119" s="305">
        <v>45119</v>
      </c>
      <c r="AN119" s="305" t="s">
        <v>1995</v>
      </c>
      <c r="AO119" s="305"/>
      <c r="AP119" s="305" t="s">
        <v>3</v>
      </c>
      <c r="AQ119" s="305"/>
      <c r="AR119" s="305" t="s">
        <v>3</v>
      </c>
      <c r="AS119" s="305"/>
      <c r="AT119" s="305" t="s">
        <v>1999</v>
      </c>
      <c r="AU119" s="305" t="s">
        <v>3</v>
      </c>
      <c r="AV119" s="305"/>
      <c r="AW119" s="305"/>
      <c r="AX119" s="305" t="s">
        <v>3</v>
      </c>
      <c r="AY119" s="305"/>
      <c r="AZ119" s="305"/>
      <c r="BA119" s="305" t="s">
        <v>1760</v>
      </c>
      <c r="BB119" s="305" t="s">
        <v>1892</v>
      </c>
      <c r="BC119" s="305" t="s">
        <v>1892</v>
      </c>
      <c r="BD119" s="305" t="s">
        <v>3</v>
      </c>
      <c r="BE119" s="305"/>
      <c r="BF119" s="305"/>
      <c r="BG119" s="305"/>
      <c r="BH119" s="317" t="s">
        <v>1993</v>
      </c>
    </row>
    <row r="120" spans="1:60" ht="81.75" customHeight="1" x14ac:dyDescent="0.3">
      <c r="A120" s="364"/>
      <c r="B120" s="170"/>
      <c r="C120" s="160"/>
      <c r="D120" s="160"/>
      <c r="E120" s="160"/>
      <c r="F120" s="110" t="s">
        <v>67</v>
      </c>
      <c r="G120" s="53" t="s">
        <v>1641</v>
      </c>
      <c r="H120" s="170"/>
      <c r="I120" s="163"/>
      <c r="J120" s="160"/>
      <c r="K120" s="159"/>
      <c r="L120" s="228"/>
      <c r="M120" s="227"/>
      <c r="N120" s="225"/>
      <c r="O120" s="227"/>
      <c r="P120" s="159"/>
      <c r="Q120" s="166"/>
      <c r="R120" s="112" t="s">
        <v>1700</v>
      </c>
      <c r="S120" s="54"/>
      <c r="T120" s="110"/>
      <c r="U120" s="54"/>
      <c r="V120" s="54"/>
      <c r="W120" s="52"/>
      <c r="X120" s="59"/>
      <c r="Y120" s="52"/>
      <c r="Z120" s="54"/>
      <c r="AA120" s="132"/>
      <c r="AB120" s="54"/>
      <c r="AC120" s="110"/>
      <c r="AD120" s="130">
        <f t="shared" si="32"/>
        <v>0</v>
      </c>
      <c r="AE120" s="109" t="str">
        <f t="shared" si="34"/>
        <v>BAJA</v>
      </c>
      <c r="AF120" s="108">
        <f>+AF119-(AF119*AD120)</f>
        <v>0.36</v>
      </c>
      <c r="AG120" s="162"/>
      <c r="AH120" s="162"/>
      <c r="AI120" s="269"/>
      <c r="AJ120" s="159"/>
      <c r="AK120" s="122"/>
      <c r="AL120" s="122"/>
      <c r="AM120" s="305"/>
      <c r="AN120" s="305"/>
      <c r="AO120" s="305"/>
      <c r="AP120" s="305"/>
      <c r="AQ120" s="305"/>
      <c r="AR120" s="305"/>
      <c r="AS120" s="305"/>
      <c r="AT120" s="305"/>
      <c r="AU120" s="305"/>
      <c r="AV120" s="305"/>
      <c r="AW120" s="305"/>
      <c r="AX120" s="305"/>
      <c r="AY120" s="305"/>
      <c r="AZ120" s="305"/>
      <c r="BA120" s="305"/>
      <c r="BB120" s="305"/>
      <c r="BC120" s="305"/>
      <c r="BD120" s="305"/>
      <c r="BE120" s="305"/>
      <c r="BF120" s="305"/>
      <c r="BG120" s="305"/>
      <c r="BH120" s="317"/>
    </row>
    <row r="121" spans="1:60" ht="48.75" customHeight="1" x14ac:dyDescent="0.3">
      <c r="A121" s="364" t="s">
        <v>3</v>
      </c>
      <c r="B121" s="170"/>
      <c r="C121" s="160" t="s">
        <v>1486</v>
      </c>
      <c r="D121" s="160" t="s">
        <v>487</v>
      </c>
      <c r="E121" s="160" t="s">
        <v>488</v>
      </c>
      <c r="F121" s="110" t="s">
        <v>67</v>
      </c>
      <c r="G121" s="53" t="s">
        <v>1642</v>
      </c>
      <c r="H121" s="170" t="s">
        <v>1657</v>
      </c>
      <c r="I121" s="163" t="s">
        <v>1663</v>
      </c>
      <c r="J121" s="160" t="s">
        <v>71</v>
      </c>
      <c r="K121" s="371" t="s">
        <v>1667</v>
      </c>
      <c r="L121" s="228" t="s">
        <v>73</v>
      </c>
      <c r="M121" s="227">
        <v>0.6</v>
      </c>
      <c r="N121" s="228" t="s">
        <v>76</v>
      </c>
      <c r="O121" s="227">
        <v>0.6</v>
      </c>
      <c r="P121" s="159" t="s">
        <v>1496</v>
      </c>
      <c r="Q121" s="166" t="s">
        <v>76</v>
      </c>
      <c r="R121" s="136" t="s">
        <v>1695</v>
      </c>
      <c r="S121" s="125" t="s">
        <v>78</v>
      </c>
      <c r="T121" s="68" t="s">
        <v>1488</v>
      </c>
      <c r="U121" s="125" t="s">
        <v>79</v>
      </c>
      <c r="V121" s="125" t="s">
        <v>80</v>
      </c>
      <c r="W121" s="77">
        <f>VLOOKUP(V121,'[9]Datos Validacion'!$K$6:$L$8,2,0)</f>
        <v>0.25</v>
      </c>
      <c r="X121" s="68" t="s">
        <v>96</v>
      </c>
      <c r="Y121" s="77">
        <f>VLOOKUP(X121,'[9]Datos Validacion'!$M$6:$N$7,2,0)</f>
        <v>0.15</v>
      </c>
      <c r="Z121" s="125" t="s">
        <v>82</v>
      </c>
      <c r="AA121" s="69" t="s">
        <v>1701</v>
      </c>
      <c r="AB121" s="50" t="s">
        <v>84</v>
      </c>
      <c r="AC121" s="50" t="s">
        <v>1504</v>
      </c>
      <c r="AD121" s="130">
        <f t="shared" si="32"/>
        <v>0.4</v>
      </c>
      <c r="AE121" s="109" t="str">
        <f t="shared" si="34"/>
        <v>BAJA</v>
      </c>
      <c r="AF121" s="108">
        <f>IF(OR(V121="prevenir",V121="detectar"),(M121-(M121*AD121)), M121)</f>
        <v>0.36</v>
      </c>
      <c r="AG121" s="162" t="str">
        <f t="shared" si="33"/>
        <v>MODERADO</v>
      </c>
      <c r="AH121" s="162">
        <f>IF(V121="corregir",(O121-(O121*AD121)), O121)</f>
        <v>0.6</v>
      </c>
      <c r="AI121" s="269" t="s">
        <v>76</v>
      </c>
      <c r="AJ121" s="159" t="s">
        <v>86</v>
      </c>
      <c r="AK121" s="122"/>
      <c r="AL121" s="122"/>
      <c r="AM121" s="305">
        <v>45119</v>
      </c>
      <c r="AN121" s="305" t="s">
        <v>1995</v>
      </c>
      <c r="AO121" s="305"/>
      <c r="AP121" s="305" t="s">
        <v>3</v>
      </c>
      <c r="AQ121" s="305" t="s">
        <v>2004</v>
      </c>
      <c r="AR121" s="305"/>
      <c r="AS121" s="305" t="s">
        <v>3</v>
      </c>
      <c r="AT121" s="305" t="s">
        <v>2000</v>
      </c>
      <c r="AU121" s="372"/>
      <c r="AV121" s="305" t="s">
        <v>3</v>
      </c>
      <c r="AW121" s="305" t="s">
        <v>2001</v>
      </c>
      <c r="AX121" s="305" t="s">
        <v>3</v>
      </c>
      <c r="AY121" s="305"/>
      <c r="AZ121" s="305" t="s">
        <v>2000</v>
      </c>
      <c r="BA121" s="305"/>
      <c r="BB121" s="305" t="s">
        <v>3</v>
      </c>
      <c r="BC121" s="305" t="s">
        <v>2002</v>
      </c>
      <c r="BD121" s="305"/>
      <c r="BE121" s="305" t="s">
        <v>3</v>
      </c>
      <c r="BF121" s="305" t="s">
        <v>2000</v>
      </c>
      <c r="BG121" s="305" t="s">
        <v>2003</v>
      </c>
      <c r="BH121" s="317" t="s">
        <v>1993</v>
      </c>
    </row>
    <row r="122" spans="1:60" ht="55.5" customHeight="1" x14ac:dyDescent="0.3">
      <c r="A122" s="364"/>
      <c r="B122" s="170"/>
      <c r="C122" s="160"/>
      <c r="D122" s="160"/>
      <c r="E122" s="160"/>
      <c r="F122" s="110" t="s">
        <v>67</v>
      </c>
      <c r="G122" s="53" t="s">
        <v>1643</v>
      </c>
      <c r="H122" s="170"/>
      <c r="I122" s="163"/>
      <c r="J122" s="160"/>
      <c r="K122" s="159"/>
      <c r="L122" s="228"/>
      <c r="M122" s="227"/>
      <c r="N122" s="228"/>
      <c r="O122" s="227"/>
      <c r="P122" s="159"/>
      <c r="Q122" s="166"/>
      <c r="R122" s="66" t="s">
        <v>1677</v>
      </c>
      <c r="S122" s="54" t="s">
        <v>78</v>
      </c>
      <c r="T122" s="110" t="s">
        <v>488</v>
      </c>
      <c r="U122" s="54" t="s">
        <v>79</v>
      </c>
      <c r="V122" s="54" t="s">
        <v>80</v>
      </c>
      <c r="W122" s="52">
        <v>0.25</v>
      </c>
      <c r="X122" s="59" t="s">
        <v>96</v>
      </c>
      <c r="Y122" s="52">
        <v>0.15</v>
      </c>
      <c r="Z122" s="54" t="s">
        <v>82</v>
      </c>
      <c r="AA122" s="69" t="s">
        <v>1492</v>
      </c>
      <c r="AB122" s="54" t="s">
        <v>84</v>
      </c>
      <c r="AC122" s="51" t="s">
        <v>1702</v>
      </c>
      <c r="AD122" s="130">
        <f t="shared" si="32"/>
        <v>0.4</v>
      </c>
      <c r="AE122" s="109" t="str">
        <f t="shared" si="34"/>
        <v>BAJA</v>
      </c>
      <c r="AF122" s="108">
        <f>+AF121-(AF121*AD122)</f>
        <v>0.216</v>
      </c>
      <c r="AG122" s="162"/>
      <c r="AH122" s="162"/>
      <c r="AI122" s="269"/>
      <c r="AJ122" s="159"/>
      <c r="AK122" s="122"/>
      <c r="AL122" s="122"/>
      <c r="AM122" s="305"/>
      <c r="AN122" s="305"/>
      <c r="AO122" s="305"/>
      <c r="AP122" s="305"/>
      <c r="AQ122" s="305"/>
      <c r="AR122" s="305"/>
      <c r="AS122" s="305"/>
      <c r="AT122" s="305"/>
      <c r="AU122" s="372"/>
      <c r="AV122" s="305"/>
      <c r="AW122" s="305"/>
      <c r="AX122" s="305"/>
      <c r="AY122" s="305"/>
      <c r="AZ122" s="305"/>
      <c r="BA122" s="305"/>
      <c r="BB122" s="305"/>
      <c r="BC122" s="305"/>
      <c r="BD122" s="305"/>
      <c r="BE122" s="305"/>
      <c r="BF122" s="305"/>
      <c r="BG122" s="305"/>
      <c r="BH122" s="317"/>
    </row>
    <row r="123" spans="1:60" ht="44.25" customHeight="1" x14ac:dyDescent="0.3">
      <c r="A123" s="364"/>
      <c r="B123" s="170"/>
      <c r="C123" s="160"/>
      <c r="D123" s="160"/>
      <c r="E123" s="160"/>
      <c r="F123" s="110" t="s">
        <v>67</v>
      </c>
      <c r="G123" s="53" t="s">
        <v>1644</v>
      </c>
      <c r="H123" s="170"/>
      <c r="I123" s="163"/>
      <c r="J123" s="160"/>
      <c r="K123" s="159"/>
      <c r="L123" s="228"/>
      <c r="M123" s="227"/>
      <c r="N123" s="228"/>
      <c r="O123" s="227"/>
      <c r="P123" s="159"/>
      <c r="Q123" s="166"/>
      <c r="R123" s="290" t="s">
        <v>1678</v>
      </c>
      <c r="S123" s="54" t="s">
        <v>78</v>
      </c>
      <c r="T123" s="110" t="s">
        <v>488</v>
      </c>
      <c r="U123" s="54" t="s">
        <v>79</v>
      </c>
      <c r="V123" s="54" t="s">
        <v>80</v>
      </c>
      <c r="W123" s="52">
        <v>0.25</v>
      </c>
      <c r="X123" s="59" t="s">
        <v>96</v>
      </c>
      <c r="Y123" s="52">
        <v>0.15</v>
      </c>
      <c r="Z123" s="54"/>
      <c r="AA123" s="132"/>
      <c r="AB123" s="50"/>
      <c r="AC123" s="110"/>
      <c r="AD123" s="130">
        <f t="shared" si="32"/>
        <v>0.4</v>
      </c>
      <c r="AE123" s="109" t="str">
        <f t="shared" si="34"/>
        <v>MUY BAJA</v>
      </c>
      <c r="AF123" s="108">
        <f t="shared" ref="AF123:AF127" si="36">+AF122-(AF122*AD123)</f>
        <v>0.12959999999999999</v>
      </c>
      <c r="AG123" s="162"/>
      <c r="AH123" s="162"/>
      <c r="AI123" s="269"/>
      <c r="AJ123" s="159"/>
      <c r="AK123" s="122"/>
      <c r="AL123" s="122"/>
      <c r="AM123" s="305"/>
      <c r="AN123" s="305"/>
      <c r="AO123" s="305"/>
      <c r="AP123" s="305"/>
      <c r="AQ123" s="305"/>
      <c r="AR123" s="305"/>
      <c r="AS123" s="305"/>
      <c r="AT123" s="305"/>
      <c r="AU123" s="372"/>
      <c r="AV123" s="305"/>
      <c r="AW123" s="305"/>
      <c r="AX123" s="305"/>
      <c r="AY123" s="305"/>
      <c r="AZ123" s="305"/>
      <c r="BA123" s="305"/>
      <c r="BB123" s="305"/>
      <c r="BC123" s="305"/>
      <c r="BD123" s="305"/>
      <c r="BE123" s="305"/>
      <c r="BF123" s="305"/>
      <c r="BG123" s="305"/>
      <c r="BH123" s="317"/>
    </row>
    <row r="124" spans="1:60" ht="65.25" customHeight="1" x14ac:dyDescent="0.3">
      <c r="A124" s="364"/>
      <c r="B124" s="170"/>
      <c r="C124" s="160"/>
      <c r="D124" s="160"/>
      <c r="E124" s="160"/>
      <c r="F124" s="159" t="s">
        <v>67</v>
      </c>
      <c r="G124" s="175" t="s">
        <v>1645</v>
      </c>
      <c r="H124" s="170"/>
      <c r="I124" s="163"/>
      <c r="J124" s="160"/>
      <c r="K124" s="159"/>
      <c r="L124" s="228"/>
      <c r="M124" s="227"/>
      <c r="N124" s="228"/>
      <c r="O124" s="227"/>
      <c r="P124" s="159"/>
      <c r="Q124" s="166"/>
      <c r="R124" s="112" t="s">
        <v>1679</v>
      </c>
      <c r="S124" s="54" t="s">
        <v>78</v>
      </c>
      <c r="T124" s="110" t="s">
        <v>488</v>
      </c>
      <c r="U124" s="54" t="s">
        <v>79</v>
      </c>
      <c r="V124" s="54" t="s">
        <v>80</v>
      </c>
      <c r="W124" s="52">
        <v>0.25</v>
      </c>
      <c r="X124" s="59" t="s">
        <v>96</v>
      </c>
      <c r="Y124" s="52">
        <v>0.15</v>
      </c>
      <c r="Z124" s="54" t="s">
        <v>82</v>
      </c>
      <c r="AA124" s="132" t="s">
        <v>1688</v>
      </c>
      <c r="AB124" s="50" t="s">
        <v>84</v>
      </c>
      <c r="AC124" s="110" t="s">
        <v>1693</v>
      </c>
      <c r="AD124" s="130">
        <f t="shared" si="32"/>
        <v>0.4</v>
      </c>
      <c r="AE124" s="109" t="str">
        <f t="shared" si="34"/>
        <v>MUY BAJA</v>
      </c>
      <c r="AF124" s="108">
        <f t="shared" si="36"/>
        <v>7.7759999999999996E-2</v>
      </c>
      <c r="AG124" s="162"/>
      <c r="AH124" s="162"/>
      <c r="AI124" s="269"/>
      <c r="AJ124" s="159"/>
      <c r="AK124" s="122"/>
      <c r="AL124" s="122"/>
      <c r="AM124" s="305"/>
      <c r="AN124" s="305"/>
      <c r="AO124" s="305"/>
      <c r="AP124" s="305"/>
      <c r="AQ124" s="305"/>
      <c r="AR124" s="305"/>
      <c r="AS124" s="305"/>
      <c r="AT124" s="305"/>
      <c r="AU124" s="372"/>
      <c r="AV124" s="305"/>
      <c r="AW124" s="305"/>
      <c r="AX124" s="305"/>
      <c r="AY124" s="305"/>
      <c r="AZ124" s="305"/>
      <c r="BA124" s="305"/>
      <c r="BB124" s="305"/>
      <c r="BC124" s="305"/>
      <c r="BD124" s="305"/>
      <c r="BE124" s="305"/>
      <c r="BF124" s="305"/>
      <c r="BG124" s="305"/>
      <c r="BH124" s="317"/>
    </row>
    <row r="125" spans="1:60" ht="65.25" customHeight="1" x14ac:dyDescent="0.3">
      <c r="A125" s="364"/>
      <c r="B125" s="170"/>
      <c r="C125" s="160"/>
      <c r="D125" s="160"/>
      <c r="E125" s="160"/>
      <c r="F125" s="159"/>
      <c r="G125" s="175"/>
      <c r="H125" s="170"/>
      <c r="I125" s="163"/>
      <c r="J125" s="160"/>
      <c r="K125" s="159"/>
      <c r="L125" s="228"/>
      <c r="M125" s="227"/>
      <c r="N125" s="228"/>
      <c r="O125" s="227"/>
      <c r="P125" s="159"/>
      <c r="Q125" s="166"/>
      <c r="R125" s="49" t="s">
        <v>1497</v>
      </c>
      <c r="S125" s="59" t="s">
        <v>78</v>
      </c>
      <c r="T125" s="59" t="s">
        <v>1498</v>
      </c>
      <c r="U125" s="54" t="s">
        <v>238</v>
      </c>
      <c r="V125" s="54" t="s">
        <v>80</v>
      </c>
      <c r="W125" s="52">
        <f>VLOOKUP(V125,'[9]Datos Validacion'!$K$6:$L$8,2,0)</f>
        <v>0.25</v>
      </c>
      <c r="X125" s="59" t="s">
        <v>96</v>
      </c>
      <c r="Y125" s="52">
        <f>VLOOKUP(X125,'[9]Datos Validacion'!$M$6:$N$7,2,0)</f>
        <v>0.15</v>
      </c>
      <c r="Z125" s="54" t="s">
        <v>82</v>
      </c>
      <c r="AA125" s="69" t="s">
        <v>1499</v>
      </c>
      <c r="AB125" s="54" t="s">
        <v>84</v>
      </c>
      <c r="AC125" s="59" t="s">
        <v>1500</v>
      </c>
      <c r="AD125" s="130">
        <f t="shared" si="32"/>
        <v>0.4</v>
      </c>
      <c r="AE125" s="109" t="str">
        <f t="shared" si="34"/>
        <v>MUY BAJA</v>
      </c>
      <c r="AF125" s="108">
        <f t="shared" si="36"/>
        <v>4.6655999999999996E-2</v>
      </c>
      <c r="AG125" s="162"/>
      <c r="AH125" s="162"/>
      <c r="AI125" s="269"/>
      <c r="AJ125" s="159"/>
      <c r="AK125" s="122"/>
      <c r="AL125" s="122"/>
      <c r="AM125" s="305"/>
      <c r="AN125" s="305"/>
      <c r="AO125" s="305"/>
      <c r="AP125" s="305"/>
      <c r="AQ125" s="305"/>
      <c r="AR125" s="305"/>
      <c r="AS125" s="305"/>
      <c r="AT125" s="305"/>
      <c r="AU125" s="372"/>
      <c r="AV125" s="305"/>
      <c r="AW125" s="305"/>
      <c r="AX125" s="305"/>
      <c r="AY125" s="305"/>
      <c r="AZ125" s="305"/>
      <c r="BA125" s="305"/>
      <c r="BB125" s="305"/>
      <c r="BC125" s="305"/>
      <c r="BD125" s="305"/>
      <c r="BE125" s="305"/>
      <c r="BF125" s="305"/>
      <c r="BG125" s="305"/>
      <c r="BH125" s="317"/>
    </row>
    <row r="126" spans="1:60" ht="65.25" customHeight="1" x14ac:dyDescent="0.3">
      <c r="A126" s="364"/>
      <c r="B126" s="170"/>
      <c r="C126" s="160"/>
      <c r="D126" s="160"/>
      <c r="E126" s="160"/>
      <c r="F126" s="159"/>
      <c r="G126" s="175"/>
      <c r="H126" s="170"/>
      <c r="I126" s="163"/>
      <c r="J126" s="160"/>
      <c r="K126" s="159"/>
      <c r="L126" s="228"/>
      <c r="M126" s="227"/>
      <c r="N126" s="228"/>
      <c r="O126" s="227"/>
      <c r="P126" s="159"/>
      <c r="Q126" s="166"/>
      <c r="R126" s="49" t="s">
        <v>1501</v>
      </c>
      <c r="S126" s="54" t="s">
        <v>78</v>
      </c>
      <c r="T126" s="59" t="s">
        <v>1488</v>
      </c>
      <c r="U126" s="54" t="s">
        <v>79</v>
      </c>
      <c r="V126" s="54" t="s">
        <v>80</v>
      </c>
      <c r="W126" s="52">
        <f>VLOOKUP(V126,'[9]Datos Validacion'!$K$6:$L$8,2,0)</f>
        <v>0.25</v>
      </c>
      <c r="X126" s="59" t="s">
        <v>96</v>
      </c>
      <c r="Y126" s="52">
        <f>VLOOKUP(X126,'[9]Datos Validacion'!$M$6:$N$7,2,0)</f>
        <v>0.15</v>
      </c>
      <c r="Z126" s="54" t="s">
        <v>82</v>
      </c>
      <c r="AA126" s="69" t="s">
        <v>1502</v>
      </c>
      <c r="AB126" s="54" t="s">
        <v>84</v>
      </c>
      <c r="AC126" s="59" t="s">
        <v>1503</v>
      </c>
      <c r="AD126" s="130">
        <f t="shared" si="32"/>
        <v>0.4</v>
      </c>
      <c r="AE126" s="109" t="str">
        <f t="shared" si="34"/>
        <v>MUY BAJA</v>
      </c>
      <c r="AF126" s="108">
        <f t="shared" si="36"/>
        <v>2.7993599999999997E-2</v>
      </c>
      <c r="AG126" s="162"/>
      <c r="AH126" s="162"/>
      <c r="AI126" s="269"/>
      <c r="AJ126" s="159"/>
      <c r="AK126" s="122"/>
      <c r="AL126" s="122"/>
      <c r="AM126" s="305"/>
      <c r="AN126" s="305"/>
      <c r="AO126" s="305"/>
      <c r="AP126" s="305"/>
      <c r="AQ126" s="305"/>
      <c r="AR126" s="305"/>
      <c r="AS126" s="305"/>
      <c r="AT126" s="305"/>
      <c r="AU126" s="372"/>
      <c r="AV126" s="305"/>
      <c r="AW126" s="305"/>
      <c r="AX126" s="305"/>
      <c r="AY126" s="305"/>
      <c r="AZ126" s="305"/>
      <c r="BA126" s="305"/>
      <c r="BB126" s="305"/>
      <c r="BC126" s="305"/>
      <c r="BD126" s="305"/>
      <c r="BE126" s="305"/>
      <c r="BF126" s="305"/>
      <c r="BG126" s="305"/>
      <c r="BH126" s="317"/>
    </row>
    <row r="127" spans="1:60" ht="72.75" customHeight="1" x14ac:dyDescent="0.3">
      <c r="A127" s="364"/>
      <c r="B127" s="170"/>
      <c r="C127" s="160"/>
      <c r="D127" s="160"/>
      <c r="E127" s="160"/>
      <c r="F127" s="110" t="s">
        <v>67</v>
      </c>
      <c r="G127" s="53" t="s">
        <v>1646</v>
      </c>
      <c r="H127" s="170"/>
      <c r="I127" s="163"/>
      <c r="J127" s="160"/>
      <c r="K127" s="159"/>
      <c r="L127" s="228"/>
      <c r="M127" s="227"/>
      <c r="N127" s="228"/>
      <c r="O127" s="227"/>
      <c r="P127" s="159"/>
      <c r="Q127" s="166"/>
      <c r="R127" s="66" t="s">
        <v>1680</v>
      </c>
      <c r="S127" s="54" t="s">
        <v>78</v>
      </c>
      <c r="T127" s="110" t="s">
        <v>488</v>
      </c>
      <c r="U127" s="54" t="s">
        <v>79</v>
      </c>
      <c r="V127" s="54" t="s">
        <v>80</v>
      </c>
      <c r="W127" s="52">
        <v>0.25</v>
      </c>
      <c r="X127" s="59" t="s">
        <v>96</v>
      </c>
      <c r="Y127" s="52">
        <v>0.15</v>
      </c>
      <c r="Z127" s="54" t="s">
        <v>492</v>
      </c>
      <c r="AA127" s="132"/>
      <c r="AB127" s="50" t="s">
        <v>1703</v>
      </c>
      <c r="AC127" s="110"/>
      <c r="AD127" s="130">
        <f t="shared" si="32"/>
        <v>0.4</v>
      </c>
      <c r="AE127" s="109" t="str">
        <f t="shared" si="34"/>
        <v>MUY BAJA</v>
      </c>
      <c r="AF127" s="108">
        <f t="shared" si="36"/>
        <v>1.6796159999999997E-2</v>
      </c>
      <c r="AG127" s="162"/>
      <c r="AH127" s="162"/>
      <c r="AI127" s="269"/>
      <c r="AJ127" s="159"/>
      <c r="AK127" s="122"/>
      <c r="AL127" s="122"/>
      <c r="AM127" s="305"/>
      <c r="AN127" s="305"/>
      <c r="AO127" s="305"/>
      <c r="AP127" s="305"/>
      <c r="AQ127" s="305"/>
      <c r="AR127" s="305"/>
      <c r="AS127" s="305"/>
      <c r="AT127" s="305"/>
      <c r="AU127" s="372"/>
      <c r="AV127" s="305"/>
      <c r="AW127" s="305"/>
      <c r="AX127" s="305"/>
      <c r="AY127" s="305"/>
      <c r="AZ127" s="305"/>
      <c r="BA127" s="305"/>
      <c r="BB127" s="305"/>
      <c r="BC127" s="305"/>
      <c r="BD127" s="305"/>
      <c r="BE127" s="305"/>
      <c r="BF127" s="305"/>
      <c r="BG127" s="305"/>
      <c r="BH127" s="317"/>
    </row>
    <row r="128" spans="1:60" ht="49.5" customHeight="1" x14ac:dyDescent="0.3">
      <c r="A128" s="364" t="s">
        <v>3</v>
      </c>
      <c r="B128" s="170"/>
      <c r="C128" s="160" t="s">
        <v>1486</v>
      </c>
      <c r="D128" s="159" t="s">
        <v>487</v>
      </c>
      <c r="E128" s="159" t="s">
        <v>488</v>
      </c>
      <c r="F128" s="110" t="s">
        <v>67</v>
      </c>
      <c r="G128" s="53" t="s">
        <v>1647</v>
      </c>
      <c r="H128" s="159" t="s">
        <v>1658</v>
      </c>
      <c r="I128" s="159" t="s">
        <v>1706</v>
      </c>
      <c r="J128" s="159" t="s">
        <v>71</v>
      </c>
      <c r="K128" s="159" t="s">
        <v>1668</v>
      </c>
      <c r="L128" s="267" t="s">
        <v>117</v>
      </c>
      <c r="M128" s="227">
        <v>0.2</v>
      </c>
      <c r="N128" s="228" t="s">
        <v>76</v>
      </c>
      <c r="O128" s="227">
        <v>0.6</v>
      </c>
      <c r="P128" s="159" t="s">
        <v>1496</v>
      </c>
      <c r="Q128" s="166" t="s">
        <v>76</v>
      </c>
      <c r="R128" s="112" t="s">
        <v>1681</v>
      </c>
      <c r="S128" s="54" t="s">
        <v>78</v>
      </c>
      <c r="T128" s="110" t="s">
        <v>1685</v>
      </c>
      <c r="U128" s="54" t="s">
        <v>79</v>
      </c>
      <c r="V128" s="54" t="s">
        <v>80</v>
      </c>
      <c r="W128" s="52">
        <v>0.25</v>
      </c>
      <c r="X128" s="59" t="s">
        <v>96</v>
      </c>
      <c r="Y128" s="52">
        <v>0.15</v>
      </c>
      <c r="Z128" s="54" t="s">
        <v>82</v>
      </c>
      <c r="AA128" s="132" t="s">
        <v>1689</v>
      </c>
      <c r="AB128" s="54" t="s">
        <v>84</v>
      </c>
      <c r="AC128" s="110" t="s">
        <v>1694</v>
      </c>
      <c r="AD128" s="130">
        <f t="shared" si="32"/>
        <v>0.4</v>
      </c>
      <c r="AE128" s="109" t="str">
        <f t="shared" si="34"/>
        <v>MUY BAJA</v>
      </c>
      <c r="AF128" s="108">
        <f>IF(OR(V128="prevenir",V128="detectar"),(M128-(M128*AD128)), M128)</f>
        <v>0.12</v>
      </c>
      <c r="AG128" s="162" t="str">
        <f t="shared" si="33"/>
        <v>MODERADO</v>
      </c>
      <c r="AH128" s="162">
        <f>IF(V128="corregir",(O128-(O128*AD128)), O128)</f>
        <v>0.6</v>
      </c>
      <c r="AI128" s="269" t="s">
        <v>76</v>
      </c>
      <c r="AJ128" s="159" t="s">
        <v>86</v>
      </c>
      <c r="AK128" s="122"/>
      <c r="AL128" s="122"/>
      <c r="AM128" s="305"/>
      <c r="AN128" s="305"/>
      <c r="AO128" s="305"/>
      <c r="AP128" s="305"/>
      <c r="AQ128" s="305"/>
      <c r="AR128" s="305"/>
      <c r="AS128" s="305"/>
      <c r="AT128" s="305"/>
      <c r="AU128" s="305"/>
      <c r="AV128" s="305"/>
      <c r="AW128" s="305"/>
      <c r="AX128" s="305"/>
      <c r="AY128" s="305"/>
      <c r="AZ128" s="305"/>
      <c r="BA128" s="305"/>
      <c r="BB128" s="305"/>
      <c r="BC128" s="305"/>
      <c r="BD128" s="305"/>
      <c r="BE128" s="305"/>
      <c r="BF128" s="305"/>
      <c r="BG128" s="305" t="s">
        <v>1992</v>
      </c>
      <c r="BH128" s="317" t="s">
        <v>1993</v>
      </c>
    </row>
    <row r="129" spans="1:61" ht="42" customHeight="1" x14ac:dyDescent="0.3">
      <c r="A129" s="364"/>
      <c r="B129" s="170"/>
      <c r="C129" s="160"/>
      <c r="D129" s="159"/>
      <c r="E129" s="159"/>
      <c r="F129" s="110" t="s">
        <v>67</v>
      </c>
      <c r="G129" s="53" t="s">
        <v>1648</v>
      </c>
      <c r="H129" s="159"/>
      <c r="I129" s="159"/>
      <c r="J129" s="159"/>
      <c r="K129" s="159"/>
      <c r="L129" s="267"/>
      <c r="M129" s="227"/>
      <c r="N129" s="228"/>
      <c r="O129" s="227"/>
      <c r="P129" s="159"/>
      <c r="Q129" s="166"/>
      <c r="R129" s="66" t="s">
        <v>1695</v>
      </c>
      <c r="S129" s="125" t="s">
        <v>78</v>
      </c>
      <c r="T129" s="68" t="s">
        <v>1488</v>
      </c>
      <c r="U129" s="125" t="s">
        <v>79</v>
      </c>
      <c r="V129" s="125" t="s">
        <v>80</v>
      </c>
      <c r="W129" s="77">
        <f>VLOOKUP(V129,'[9]Datos Validacion'!$K$6:$L$8,2,0)</f>
        <v>0.25</v>
      </c>
      <c r="X129" s="68" t="s">
        <v>96</v>
      </c>
      <c r="Y129" s="77">
        <f>VLOOKUP(X129,'[9]Datos Validacion'!$M$6:$N$7,2,0)</f>
        <v>0.15</v>
      </c>
      <c r="Z129" s="125" t="s">
        <v>82</v>
      </c>
      <c r="AA129" s="69" t="s">
        <v>1696</v>
      </c>
      <c r="AB129" s="54" t="s">
        <v>84</v>
      </c>
      <c r="AC129" s="54" t="s">
        <v>1504</v>
      </c>
      <c r="AD129" s="130">
        <f t="shared" si="32"/>
        <v>0.4</v>
      </c>
      <c r="AE129" s="109" t="str">
        <f t="shared" si="34"/>
        <v>MUY BAJA</v>
      </c>
      <c r="AF129" s="108">
        <f>+AF128-(AF128*AD129)</f>
        <v>7.1999999999999995E-2</v>
      </c>
      <c r="AG129" s="162"/>
      <c r="AH129" s="162"/>
      <c r="AI129" s="269"/>
      <c r="AJ129" s="159"/>
      <c r="AK129" s="122"/>
      <c r="AL129" s="122"/>
      <c r="AM129" s="305"/>
      <c r="AN129" s="305"/>
      <c r="AO129" s="305"/>
      <c r="AP129" s="305"/>
      <c r="AQ129" s="305"/>
      <c r="AR129" s="305"/>
      <c r="AS129" s="305"/>
      <c r="AT129" s="305"/>
      <c r="AU129" s="305"/>
      <c r="AV129" s="305"/>
      <c r="AW129" s="305"/>
      <c r="AX129" s="305"/>
      <c r="AY129" s="305"/>
      <c r="AZ129" s="305"/>
      <c r="BA129" s="305"/>
      <c r="BB129" s="305"/>
      <c r="BC129" s="305"/>
      <c r="BD129" s="305"/>
      <c r="BE129" s="305"/>
      <c r="BF129" s="305"/>
      <c r="BG129" s="305"/>
      <c r="BH129" s="317"/>
    </row>
    <row r="130" spans="1:61" ht="38.25" customHeight="1" x14ac:dyDescent="0.3">
      <c r="A130" s="364"/>
      <c r="B130" s="170"/>
      <c r="C130" s="160"/>
      <c r="D130" s="159"/>
      <c r="E130" s="159"/>
      <c r="F130" s="110" t="s">
        <v>67</v>
      </c>
      <c r="G130" s="53" t="s">
        <v>1649</v>
      </c>
      <c r="H130" s="159"/>
      <c r="I130" s="159"/>
      <c r="J130" s="159"/>
      <c r="K130" s="159"/>
      <c r="L130" s="267"/>
      <c r="M130" s="227"/>
      <c r="N130" s="228"/>
      <c r="O130" s="227"/>
      <c r="P130" s="159"/>
      <c r="Q130" s="166"/>
      <c r="R130" s="66" t="s">
        <v>1700</v>
      </c>
      <c r="S130" s="54"/>
      <c r="T130" s="110"/>
      <c r="U130" s="54"/>
      <c r="V130" s="54"/>
      <c r="W130" s="52"/>
      <c r="X130" s="59"/>
      <c r="Y130" s="52"/>
      <c r="Z130" s="54"/>
      <c r="AA130" s="69"/>
      <c r="AB130" s="54"/>
      <c r="AC130" s="110"/>
      <c r="AD130" s="130">
        <f t="shared" si="32"/>
        <v>0</v>
      </c>
      <c r="AE130" s="109" t="str">
        <f t="shared" si="34"/>
        <v>MUY BAJA</v>
      </c>
      <c r="AF130" s="108">
        <f>+AF129-(AF129*AD130)</f>
        <v>7.1999999999999995E-2</v>
      </c>
      <c r="AG130" s="162"/>
      <c r="AH130" s="162"/>
      <c r="AI130" s="269"/>
      <c r="AJ130" s="159"/>
      <c r="AK130" s="122"/>
      <c r="AL130" s="122"/>
      <c r="AM130" s="305"/>
      <c r="AN130" s="305"/>
      <c r="AO130" s="305"/>
      <c r="AP130" s="305"/>
      <c r="AQ130" s="305"/>
      <c r="AR130" s="305"/>
      <c r="AS130" s="305"/>
      <c r="AT130" s="305"/>
      <c r="AU130" s="305"/>
      <c r="AV130" s="305"/>
      <c r="AW130" s="305"/>
      <c r="AX130" s="305"/>
      <c r="AY130" s="305"/>
      <c r="AZ130" s="305"/>
      <c r="BA130" s="305"/>
      <c r="BB130" s="305"/>
      <c r="BC130" s="305"/>
      <c r="BD130" s="305"/>
      <c r="BE130" s="305"/>
      <c r="BF130" s="305"/>
      <c r="BG130" s="305"/>
      <c r="BH130" s="317"/>
    </row>
    <row r="131" spans="1:61" ht="46.5" customHeight="1" x14ac:dyDescent="0.3">
      <c r="A131" s="364" t="s">
        <v>3</v>
      </c>
      <c r="B131" s="170"/>
      <c r="C131" s="160" t="s">
        <v>1486</v>
      </c>
      <c r="D131" s="160" t="s">
        <v>487</v>
      </c>
      <c r="E131" s="160" t="s">
        <v>488</v>
      </c>
      <c r="F131" s="110" t="s">
        <v>67</v>
      </c>
      <c r="G131" s="53" t="s">
        <v>1650</v>
      </c>
      <c r="H131" s="159" t="s">
        <v>1659</v>
      </c>
      <c r="I131" s="163" t="s">
        <v>1664</v>
      </c>
      <c r="J131" s="160" t="s">
        <v>71</v>
      </c>
      <c r="K131" s="159" t="s">
        <v>1669</v>
      </c>
      <c r="L131" s="225" t="s">
        <v>246</v>
      </c>
      <c r="M131" s="227">
        <v>0.8</v>
      </c>
      <c r="N131" s="228" t="s">
        <v>76</v>
      </c>
      <c r="O131" s="227">
        <v>0.6</v>
      </c>
      <c r="P131" s="159" t="s">
        <v>1707</v>
      </c>
      <c r="Q131" s="166" t="s">
        <v>378</v>
      </c>
      <c r="R131" s="300" t="s">
        <v>1682</v>
      </c>
      <c r="S131" s="170" t="s">
        <v>78</v>
      </c>
      <c r="T131" s="159" t="s">
        <v>1685</v>
      </c>
      <c r="U131" s="170" t="s">
        <v>79</v>
      </c>
      <c r="V131" s="170" t="s">
        <v>80</v>
      </c>
      <c r="W131" s="172">
        <v>0.25</v>
      </c>
      <c r="X131" s="160" t="s">
        <v>96</v>
      </c>
      <c r="Y131" s="172">
        <v>0.15</v>
      </c>
      <c r="Z131" s="170" t="s">
        <v>492</v>
      </c>
      <c r="AA131" s="175"/>
      <c r="AB131" s="170" t="s">
        <v>1703</v>
      </c>
      <c r="AC131" s="159"/>
      <c r="AD131" s="130">
        <f t="shared" si="32"/>
        <v>0.4</v>
      </c>
      <c r="AE131" s="108" t="str">
        <f t="shared" si="34"/>
        <v>MEDIA</v>
      </c>
      <c r="AF131" s="108">
        <f>IF(OR(V131="prevenir",V131="detectar"),(M131-(M131*AD131)), M131)</f>
        <v>0.48</v>
      </c>
      <c r="AG131" s="165" t="str">
        <f t="shared" si="33"/>
        <v>MODERADO</v>
      </c>
      <c r="AH131" s="165">
        <f>IF(V131="corregir",(O131-(O131*AD131)), O131)</f>
        <v>0.6</v>
      </c>
      <c r="AI131" s="269" t="s">
        <v>76</v>
      </c>
      <c r="AJ131" s="159" t="s">
        <v>86</v>
      </c>
      <c r="AK131" s="122"/>
      <c r="AL131" s="122"/>
      <c r="AM131" s="305"/>
      <c r="AN131" s="305"/>
      <c r="AO131" s="305"/>
      <c r="AP131" s="305"/>
      <c r="AQ131" s="305"/>
      <c r="AR131" s="305"/>
      <c r="AS131" s="305"/>
      <c r="AT131" s="305"/>
      <c r="AU131" s="305"/>
      <c r="AV131" s="305"/>
      <c r="AW131" s="305"/>
      <c r="AX131" s="305"/>
      <c r="AY131" s="305"/>
      <c r="AZ131" s="305"/>
      <c r="BA131" s="305"/>
      <c r="BB131" s="305"/>
      <c r="BC131" s="305"/>
      <c r="BD131" s="305"/>
      <c r="BE131" s="305"/>
      <c r="BF131" s="305"/>
      <c r="BG131" s="305" t="s">
        <v>1992</v>
      </c>
      <c r="BH131" s="317" t="s">
        <v>1993</v>
      </c>
    </row>
    <row r="132" spans="1:61" ht="46.5" customHeight="1" x14ac:dyDescent="0.3">
      <c r="A132" s="364"/>
      <c r="B132" s="170"/>
      <c r="C132" s="160"/>
      <c r="D132" s="160"/>
      <c r="E132" s="160"/>
      <c r="F132" s="110" t="s">
        <v>67</v>
      </c>
      <c r="G132" s="53" t="s">
        <v>1651</v>
      </c>
      <c r="H132" s="159"/>
      <c r="I132" s="163"/>
      <c r="J132" s="160"/>
      <c r="K132" s="159"/>
      <c r="L132" s="225"/>
      <c r="M132" s="227"/>
      <c r="N132" s="228"/>
      <c r="O132" s="227"/>
      <c r="P132" s="159"/>
      <c r="Q132" s="166"/>
      <c r="R132" s="300"/>
      <c r="S132" s="170"/>
      <c r="T132" s="159"/>
      <c r="U132" s="170"/>
      <c r="V132" s="170"/>
      <c r="W132" s="172"/>
      <c r="X132" s="160"/>
      <c r="Y132" s="172"/>
      <c r="Z132" s="170"/>
      <c r="AA132" s="175"/>
      <c r="AB132" s="170"/>
      <c r="AC132" s="159"/>
      <c r="AD132" s="130">
        <f t="shared" si="32"/>
        <v>0</v>
      </c>
      <c r="AE132" s="108" t="str">
        <f t="shared" si="34"/>
        <v>MEDIA</v>
      </c>
      <c r="AF132" s="108">
        <f>+AF131-(AF131*AD132)</f>
        <v>0.48</v>
      </c>
      <c r="AG132" s="165"/>
      <c r="AH132" s="165"/>
      <c r="AI132" s="269"/>
      <c r="AJ132" s="159"/>
      <c r="AK132" s="122"/>
      <c r="AL132" s="122"/>
      <c r="AM132" s="305"/>
      <c r="AN132" s="305"/>
      <c r="AO132" s="305"/>
      <c r="AP132" s="305"/>
      <c r="AQ132" s="305"/>
      <c r="AR132" s="305"/>
      <c r="AS132" s="305"/>
      <c r="AT132" s="305"/>
      <c r="AU132" s="305"/>
      <c r="AV132" s="305"/>
      <c r="AW132" s="305"/>
      <c r="AX132" s="305"/>
      <c r="AY132" s="305"/>
      <c r="AZ132" s="305"/>
      <c r="BA132" s="305"/>
      <c r="BB132" s="305"/>
      <c r="BC132" s="305"/>
      <c r="BD132" s="305"/>
      <c r="BE132" s="305"/>
      <c r="BF132" s="305"/>
      <c r="BG132" s="305"/>
      <c r="BH132" s="317"/>
    </row>
    <row r="133" spans="1:61" ht="95.25" customHeight="1" x14ac:dyDescent="0.3">
      <c r="A133" s="240" t="s">
        <v>3</v>
      </c>
      <c r="B133" s="203"/>
      <c r="C133" s="212" t="s">
        <v>1486</v>
      </c>
      <c r="D133" s="212" t="s">
        <v>487</v>
      </c>
      <c r="E133" s="212" t="s">
        <v>488</v>
      </c>
      <c r="F133" s="110" t="s">
        <v>67</v>
      </c>
      <c r="G133" s="53" t="s">
        <v>1652</v>
      </c>
      <c r="H133" s="159" t="s">
        <v>1660</v>
      </c>
      <c r="I133" s="163" t="s">
        <v>1665</v>
      </c>
      <c r="J133" s="212" t="s">
        <v>71</v>
      </c>
      <c r="K133" s="159" t="s">
        <v>1668</v>
      </c>
      <c r="L133" s="226" t="s">
        <v>152</v>
      </c>
      <c r="M133" s="227">
        <v>0.4</v>
      </c>
      <c r="N133" s="228" t="s">
        <v>76</v>
      </c>
      <c r="O133" s="227">
        <v>0.6</v>
      </c>
      <c r="P133" s="159" t="s">
        <v>1496</v>
      </c>
      <c r="Q133" s="166" t="s">
        <v>76</v>
      </c>
      <c r="R133" s="112" t="s">
        <v>1683</v>
      </c>
      <c r="S133" s="50" t="s">
        <v>78</v>
      </c>
      <c r="T133" s="110" t="s">
        <v>1685</v>
      </c>
      <c r="U133" s="50" t="s">
        <v>79</v>
      </c>
      <c r="V133" s="50" t="s">
        <v>80</v>
      </c>
      <c r="W133" s="52">
        <v>0.25</v>
      </c>
      <c r="X133" s="51" t="s">
        <v>96</v>
      </c>
      <c r="Y133" s="52">
        <v>0.15</v>
      </c>
      <c r="Z133" s="50" t="s">
        <v>82</v>
      </c>
      <c r="AA133" s="132" t="s">
        <v>1690</v>
      </c>
      <c r="AB133" s="50" t="s">
        <v>84</v>
      </c>
      <c r="AC133" s="110" t="s">
        <v>521</v>
      </c>
      <c r="AD133" s="130">
        <f t="shared" si="32"/>
        <v>0.4</v>
      </c>
      <c r="AE133" s="109" t="str">
        <f t="shared" si="34"/>
        <v>BAJA</v>
      </c>
      <c r="AF133" s="108">
        <f>IF(OR(V133="prevenir",V133="detectar"),(M133-(M133*AD133)), M133)</f>
        <v>0.24</v>
      </c>
      <c r="AG133" s="162" t="str">
        <f t="shared" si="33"/>
        <v>MODERADO</v>
      </c>
      <c r="AH133" s="162">
        <f>IF(V133="corregir",(O133-(O133*AD133)), O133)</f>
        <v>0.6</v>
      </c>
      <c r="AI133" s="269" t="s">
        <v>76</v>
      </c>
      <c r="AJ133" s="159" t="s">
        <v>86</v>
      </c>
      <c r="AK133" s="122"/>
      <c r="AL133" s="122"/>
      <c r="AM133" s="360"/>
      <c r="AN133" s="299"/>
      <c r="AO133" s="299"/>
      <c r="AP133" s="299"/>
      <c r="AQ133" s="299"/>
      <c r="AR133" s="299"/>
      <c r="AS133" s="299"/>
      <c r="AT133" s="299"/>
      <c r="AU133" s="299"/>
      <c r="AV133" s="299"/>
      <c r="AW133" s="299"/>
      <c r="AX133" s="299"/>
      <c r="AY133" s="299"/>
      <c r="AZ133" s="299"/>
      <c r="BA133" s="299"/>
      <c r="BB133" s="299"/>
      <c r="BC133" s="299"/>
      <c r="BD133" s="299"/>
      <c r="BE133" s="299"/>
      <c r="BF133" s="299"/>
      <c r="BG133" s="299" t="s">
        <v>1992</v>
      </c>
      <c r="BH133" s="317" t="s">
        <v>1993</v>
      </c>
    </row>
    <row r="134" spans="1:61" ht="43.5" customHeight="1" x14ac:dyDescent="0.3">
      <c r="A134" s="240"/>
      <c r="B134" s="203"/>
      <c r="C134" s="212"/>
      <c r="D134" s="212"/>
      <c r="E134" s="212"/>
      <c r="F134" s="110" t="s">
        <v>67</v>
      </c>
      <c r="G134" s="53" t="s">
        <v>1653</v>
      </c>
      <c r="H134" s="159"/>
      <c r="I134" s="163"/>
      <c r="J134" s="212"/>
      <c r="K134" s="159"/>
      <c r="L134" s="226"/>
      <c r="M134" s="227"/>
      <c r="N134" s="228"/>
      <c r="O134" s="227"/>
      <c r="P134" s="159"/>
      <c r="Q134" s="166"/>
      <c r="R134" s="136" t="s">
        <v>1697</v>
      </c>
      <c r="S134" s="50" t="s">
        <v>78</v>
      </c>
      <c r="T134" s="51" t="s">
        <v>1488</v>
      </c>
      <c r="U134" s="50" t="s">
        <v>79</v>
      </c>
      <c r="V134" s="50" t="s">
        <v>80</v>
      </c>
      <c r="W134" s="52">
        <f>VLOOKUP(V134,'[9]Datos Validacion'!$K$6:$L$8,2,0)</f>
        <v>0.25</v>
      </c>
      <c r="X134" s="51" t="s">
        <v>96</v>
      </c>
      <c r="Y134" s="52">
        <f>VLOOKUP(X134,'[9]Datos Validacion'!$M$6:$N$7,2,0)</f>
        <v>0.15</v>
      </c>
      <c r="Z134" s="50" t="s">
        <v>82</v>
      </c>
      <c r="AA134" s="62" t="s">
        <v>1505</v>
      </c>
      <c r="AB134" s="50" t="s">
        <v>84</v>
      </c>
      <c r="AC134" s="51" t="s">
        <v>1506</v>
      </c>
      <c r="AD134" s="130">
        <f t="shared" si="32"/>
        <v>0.4</v>
      </c>
      <c r="AE134" s="109" t="str">
        <f t="shared" si="34"/>
        <v>MUY BAJA</v>
      </c>
      <c r="AF134" s="108">
        <f>+AF133-(AF133*AD134)</f>
        <v>0.14399999999999999</v>
      </c>
      <c r="AG134" s="162"/>
      <c r="AH134" s="162"/>
      <c r="AI134" s="269"/>
      <c r="AJ134" s="159"/>
      <c r="AK134" s="122"/>
      <c r="AL134" s="122"/>
      <c r="AM134" s="299"/>
      <c r="AN134" s="299"/>
      <c r="AO134" s="299"/>
      <c r="AP134" s="299"/>
      <c r="AQ134" s="299"/>
      <c r="AR134" s="299"/>
      <c r="AS134" s="299"/>
      <c r="AT134" s="299"/>
      <c r="AU134" s="299"/>
      <c r="AV134" s="299"/>
      <c r="AW134" s="299"/>
      <c r="AX134" s="299"/>
      <c r="AY134" s="299"/>
      <c r="AZ134" s="299"/>
      <c r="BA134" s="299"/>
      <c r="BB134" s="299"/>
      <c r="BC134" s="299"/>
      <c r="BD134" s="299"/>
      <c r="BE134" s="299"/>
      <c r="BF134" s="299"/>
      <c r="BG134" s="299"/>
      <c r="BH134" s="317"/>
    </row>
    <row r="135" spans="1:61" ht="50.25" customHeight="1" x14ac:dyDescent="0.3">
      <c r="A135" s="240"/>
      <c r="B135" s="203"/>
      <c r="C135" s="212"/>
      <c r="D135" s="212"/>
      <c r="E135" s="212"/>
      <c r="F135" s="110" t="s">
        <v>67</v>
      </c>
      <c r="G135" s="53" t="s">
        <v>1654</v>
      </c>
      <c r="H135" s="159"/>
      <c r="I135" s="163"/>
      <c r="J135" s="212"/>
      <c r="K135" s="159"/>
      <c r="L135" s="226"/>
      <c r="M135" s="227"/>
      <c r="N135" s="228"/>
      <c r="O135" s="227"/>
      <c r="P135" s="159"/>
      <c r="Q135" s="166"/>
      <c r="R135" s="112" t="s">
        <v>1700</v>
      </c>
      <c r="S135" s="50"/>
      <c r="T135" s="51"/>
      <c r="U135" s="50"/>
      <c r="V135" s="50"/>
      <c r="W135" s="52"/>
      <c r="X135" s="51"/>
      <c r="Y135" s="52"/>
      <c r="Z135" s="50"/>
      <c r="AA135" s="62"/>
      <c r="AB135" s="50"/>
      <c r="AC135" s="51"/>
      <c r="AD135" s="130">
        <f t="shared" si="32"/>
        <v>0</v>
      </c>
      <c r="AE135" s="109" t="str">
        <f t="shared" si="34"/>
        <v>MUY BAJA</v>
      </c>
      <c r="AF135" s="108">
        <f>+AF134-(AF134*AD135)</f>
        <v>0.14399999999999999</v>
      </c>
      <c r="AG135" s="162"/>
      <c r="AH135" s="162"/>
      <c r="AI135" s="269"/>
      <c r="AJ135" s="159"/>
      <c r="AK135" s="122"/>
      <c r="AL135" s="122"/>
      <c r="AM135" s="299"/>
      <c r="AN135" s="299"/>
      <c r="AO135" s="299"/>
      <c r="AP135" s="299"/>
      <c r="AQ135" s="299"/>
      <c r="AR135" s="299"/>
      <c r="AS135" s="299"/>
      <c r="AT135" s="299"/>
      <c r="AU135" s="299"/>
      <c r="AV135" s="299"/>
      <c r="AW135" s="299"/>
      <c r="AX135" s="299"/>
      <c r="AY135" s="299"/>
      <c r="AZ135" s="299"/>
      <c r="BA135" s="299"/>
      <c r="BB135" s="299"/>
      <c r="BC135" s="299"/>
      <c r="BD135" s="299"/>
      <c r="BE135" s="299"/>
      <c r="BF135" s="299"/>
      <c r="BG135" s="299"/>
      <c r="BH135" s="317"/>
    </row>
    <row r="136" spans="1:61" ht="57.75" customHeight="1" x14ac:dyDescent="0.3">
      <c r="A136" s="238" t="s">
        <v>3</v>
      </c>
      <c r="B136" s="261"/>
      <c r="C136" s="171" t="s">
        <v>1522</v>
      </c>
      <c r="D136" s="169" t="s">
        <v>1523</v>
      </c>
      <c r="E136" s="169" t="s">
        <v>1524</v>
      </c>
      <c r="F136" s="169" t="s">
        <v>67</v>
      </c>
      <c r="G136" s="67" t="s">
        <v>1525</v>
      </c>
      <c r="H136" s="169" t="s">
        <v>1526</v>
      </c>
      <c r="I136" s="169" t="s">
        <v>1527</v>
      </c>
      <c r="J136" s="159" t="s">
        <v>1528</v>
      </c>
      <c r="K136" s="159" t="s">
        <v>1529</v>
      </c>
      <c r="L136" s="159" t="s">
        <v>73</v>
      </c>
      <c r="M136" s="172">
        <f>VLOOKUP(L136,'[10]Datos Validacion'!$C$6:$D$10,2,0)</f>
        <v>0.6</v>
      </c>
      <c r="N136" s="173" t="s">
        <v>223</v>
      </c>
      <c r="O136" s="174">
        <f>VLOOKUP(N136,'[10]Datos Validacion'!$E$6:$F$15,2,0)</f>
        <v>0.2</v>
      </c>
      <c r="P136" s="160" t="s">
        <v>1530</v>
      </c>
      <c r="Q136" s="166" t="s">
        <v>76</v>
      </c>
      <c r="R136" s="58" t="s">
        <v>1531</v>
      </c>
      <c r="S136" s="54" t="s">
        <v>78</v>
      </c>
      <c r="T136" s="54" t="s">
        <v>491</v>
      </c>
      <c r="U136" s="54" t="s">
        <v>79</v>
      </c>
      <c r="V136" s="54" t="s">
        <v>80</v>
      </c>
      <c r="W136" s="52">
        <f>VLOOKUP(V136,'[10]Datos Validacion'!$K$6:$L$8,2,0)</f>
        <v>0.25</v>
      </c>
      <c r="X136" s="59" t="s">
        <v>96</v>
      </c>
      <c r="Y136" s="52">
        <f>VLOOKUP(X136,'[10]Datos Validacion'!$M$6:$N$7,2,0)</f>
        <v>0.15</v>
      </c>
      <c r="Z136" s="54" t="s">
        <v>82</v>
      </c>
      <c r="AA136" s="62" t="s">
        <v>1532</v>
      </c>
      <c r="AB136" s="54" t="s">
        <v>84</v>
      </c>
      <c r="AC136" s="59" t="s">
        <v>1533</v>
      </c>
      <c r="AD136" s="130">
        <f t="shared" si="32"/>
        <v>0.4</v>
      </c>
      <c r="AE136" s="108" t="str">
        <f t="shared" ref="AE136:AE146" si="37">IF(AF136&lt;=20%,"MUY BAJA",IF(AF136&lt;=40%,"BAJA",IF(AF136&lt;=60%,"MEDIA",IF(AF136&lt;=80%,"ALTA","MUY ALTA"))))</f>
        <v>BAJA</v>
      </c>
      <c r="AF136" s="108">
        <f>IF(OR(V136="prevenir",V136="detectar"),(M136-(M136*AD136)), M136)</f>
        <v>0.36</v>
      </c>
      <c r="AG136" s="165" t="str">
        <f>IF(AH136&lt;=20%,"LEVE",IF(AH136&lt;=40%,"MENOR",IF(AH136&lt;=60%,"MODERADO",IF(AH136&lt;=80%,"MAYOR","CATASTROFICO"))))</f>
        <v>LEVE</v>
      </c>
      <c r="AH136" s="165">
        <f>IF(V136="corregir",(O136-(O136*AD136)), O136)</f>
        <v>0.2</v>
      </c>
      <c r="AI136" s="166" t="s">
        <v>146</v>
      </c>
      <c r="AJ136" s="159" t="s">
        <v>86</v>
      </c>
      <c r="AK136" s="373"/>
      <c r="AL136" s="373"/>
      <c r="AM136" s="294">
        <v>45119</v>
      </c>
      <c r="AN136" s="295" t="s">
        <v>1524</v>
      </c>
      <c r="AO136" s="292"/>
      <c r="AP136" s="292" t="s">
        <v>1755</v>
      </c>
      <c r="AQ136" s="296" t="s">
        <v>1849</v>
      </c>
      <c r="AR136" s="292" t="s">
        <v>1755</v>
      </c>
      <c r="AS136" s="292"/>
      <c r="AT136" s="296" t="s">
        <v>1850</v>
      </c>
      <c r="AU136" s="292" t="s">
        <v>1755</v>
      </c>
      <c r="AV136" s="292"/>
      <c r="AW136" s="300" t="s">
        <v>1851</v>
      </c>
      <c r="AX136" s="292" t="s">
        <v>1755</v>
      </c>
      <c r="AY136" s="292"/>
      <c r="AZ136" s="299" t="s">
        <v>1823</v>
      </c>
      <c r="BA136" s="292"/>
      <c r="BB136" s="292"/>
      <c r="BC136" s="299" t="s">
        <v>1824</v>
      </c>
      <c r="BD136" s="292"/>
      <c r="BE136" s="292" t="s">
        <v>3</v>
      </c>
      <c r="BF136" s="299" t="s">
        <v>1852</v>
      </c>
      <c r="BG136" s="299" t="s">
        <v>1766</v>
      </c>
      <c r="BH136" s="317" t="s">
        <v>2010</v>
      </c>
    </row>
    <row r="137" spans="1:61" ht="69" customHeight="1" x14ac:dyDescent="0.3">
      <c r="A137" s="238"/>
      <c r="B137" s="261"/>
      <c r="C137" s="171"/>
      <c r="D137" s="169"/>
      <c r="E137" s="169"/>
      <c r="F137" s="169"/>
      <c r="G137" s="67" t="s">
        <v>1534</v>
      </c>
      <c r="H137" s="169"/>
      <c r="I137" s="169"/>
      <c r="J137" s="159"/>
      <c r="K137" s="159"/>
      <c r="L137" s="159"/>
      <c r="M137" s="172"/>
      <c r="N137" s="173"/>
      <c r="O137" s="174"/>
      <c r="P137" s="160"/>
      <c r="Q137" s="166"/>
      <c r="R137" s="142" t="s">
        <v>1535</v>
      </c>
      <c r="S137" s="54" t="s">
        <v>380</v>
      </c>
      <c r="T137" s="54" t="s">
        <v>491</v>
      </c>
      <c r="U137" s="54" t="s">
        <v>79</v>
      </c>
      <c r="V137" s="54" t="s">
        <v>80</v>
      </c>
      <c r="W137" s="52">
        <f>VLOOKUP(V137,'[10]Datos Validacion'!$K$6:$L$8,2,0)</f>
        <v>0.25</v>
      </c>
      <c r="X137" s="59" t="s">
        <v>96</v>
      </c>
      <c r="Y137" s="52">
        <f>VLOOKUP(X137,'[10]Datos Validacion'!$M$6:$N$7,2,0)</f>
        <v>0.15</v>
      </c>
      <c r="Z137" s="54" t="s">
        <v>492</v>
      </c>
      <c r="AA137" s="62"/>
      <c r="AB137" s="54" t="s">
        <v>84</v>
      </c>
      <c r="AC137" s="59" t="s">
        <v>1533</v>
      </c>
      <c r="AD137" s="130">
        <f t="shared" si="32"/>
        <v>0.4</v>
      </c>
      <c r="AE137" s="108" t="str">
        <f t="shared" si="37"/>
        <v>BAJA</v>
      </c>
      <c r="AF137" s="108">
        <f>+AF136-(AF136*AD137)</f>
        <v>0.216</v>
      </c>
      <c r="AG137" s="165"/>
      <c r="AH137" s="165"/>
      <c r="AI137" s="166"/>
      <c r="AJ137" s="159"/>
      <c r="AK137" s="373"/>
      <c r="AL137" s="373"/>
      <c r="AM137" s="294"/>
      <c r="AN137" s="295"/>
      <c r="AO137" s="292"/>
      <c r="AP137" s="292"/>
      <c r="AQ137" s="296"/>
      <c r="AR137" s="292"/>
      <c r="AS137" s="292"/>
      <c r="AT137" s="296"/>
      <c r="AU137" s="292"/>
      <c r="AV137" s="292"/>
      <c r="AW137" s="300"/>
      <c r="AX137" s="292"/>
      <c r="AY137" s="292"/>
      <c r="AZ137" s="299"/>
      <c r="BA137" s="292"/>
      <c r="BB137" s="292"/>
      <c r="BC137" s="299"/>
      <c r="BD137" s="292"/>
      <c r="BE137" s="292"/>
      <c r="BF137" s="299"/>
      <c r="BG137" s="299"/>
      <c r="BH137" s="317"/>
    </row>
    <row r="138" spans="1:61" ht="93" customHeight="1" x14ac:dyDescent="0.3">
      <c r="A138" s="338" t="s">
        <v>3</v>
      </c>
      <c r="B138" s="352"/>
      <c r="C138" s="76" t="s">
        <v>1522</v>
      </c>
      <c r="D138" s="55" t="s">
        <v>171</v>
      </c>
      <c r="E138" s="55" t="s">
        <v>307</v>
      </c>
      <c r="F138" s="55" t="s">
        <v>104</v>
      </c>
      <c r="G138" s="124" t="s">
        <v>1536</v>
      </c>
      <c r="H138" s="55" t="s">
        <v>1537</v>
      </c>
      <c r="I138" s="68" t="s">
        <v>1538</v>
      </c>
      <c r="J138" s="110" t="s">
        <v>71</v>
      </c>
      <c r="K138" s="59" t="s">
        <v>1539</v>
      </c>
      <c r="L138" s="110" t="s">
        <v>117</v>
      </c>
      <c r="M138" s="52">
        <f>VLOOKUP(L138,'[10]Datos Validacion'!$C$6:$D$10,2,0)</f>
        <v>0.2</v>
      </c>
      <c r="N138" s="150" t="s">
        <v>76</v>
      </c>
      <c r="O138" s="151">
        <f>VLOOKUP(N138,'[10]Datos Validacion'!$E$6:$F$15,2,0)</f>
        <v>0.6</v>
      </c>
      <c r="P138" s="59" t="s">
        <v>1540</v>
      </c>
      <c r="Q138" s="149" t="s">
        <v>76</v>
      </c>
      <c r="R138" s="124" t="s">
        <v>1541</v>
      </c>
      <c r="S138" s="50" t="s">
        <v>78</v>
      </c>
      <c r="T138" s="51" t="s">
        <v>1542</v>
      </c>
      <c r="U138" s="50" t="s">
        <v>79</v>
      </c>
      <c r="V138" s="50" t="s">
        <v>80</v>
      </c>
      <c r="W138" s="52">
        <f>VLOOKUP(V138,'[10]Datos Validacion'!$K$6:$L$8,2,0)</f>
        <v>0.25</v>
      </c>
      <c r="X138" s="51" t="s">
        <v>96</v>
      </c>
      <c r="Y138" s="52">
        <f>VLOOKUP(X138,'[10]Datos Validacion'!$M$6:$N$7,2,0)</f>
        <v>0.15</v>
      </c>
      <c r="Z138" s="50" t="s">
        <v>82</v>
      </c>
      <c r="AA138" s="62" t="s">
        <v>1543</v>
      </c>
      <c r="AB138" s="50" t="s">
        <v>84</v>
      </c>
      <c r="AC138" s="50" t="s">
        <v>1544</v>
      </c>
      <c r="AD138" s="130">
        <f t="shared" si="32"/>
        <v>0.4</v>
      </c>
      <c r="AE138" s="109" t="str">
        <f t="shared" si="37"/>
        <v>MUY BAJA</v>
      </c>
      <c r="AF138" s="109">
        <f>IF(OR(V138="prevenir",V138="detectar"),(M138-(M138*AD138)), M138)</f>
        <v>0.12</v>
      </c>
      <c r="AG138" s="109" t="str">
        <f>IF(AH138&lt;=20%,"LEVE",IF(AH138&lt;=40%,"MENOR",IF(AH138&lt;=60%,"MODERADO",IF(AH138&lt;=80%,"MAYOR","CATASTROFICO"))))</f>
        <v>MODERADO</v>
      </c>
      <c r="AH138" s="109">
        <f>IF(V138="corregir",(O138-(O138*AD138)), O138)</f>
        <v>0.6</v>
      </c>
      <c r="AI138" s="149" t="s">
        <v>76</v>
      </c>
      <c r="AJ138" s="110" t="s">
        <v>86</v>
      </c>
      <c r="AK138" s="74"/>
      <c r="AL138" s="74"/>
      <c r="AM138" s="340">
        <v>45119</v>
      </c>
      <c r="AN138" s="340" t="s">
        <v>1853</v>
      </c>
      <c r="AO138" s="341"/>
      <c r="AP138" s="341" t="s">
        <v>3</v>
      </c>
      <c r="AQ138" s="316" t="s">
        <v>1854</v>
      </c>
      <c r="AR138" s="341" t="s">
        <v>3</v>
      </c>
      <c r="AS138" s="341"/>
      <c r="AT138" s="343" t="s">
        <v>1855</v>
      </c>
      <c r="AU138" s="341" t="s">
        <v>3</v>
      </c>
      <c r="AV138" s="341"/>
      <c r="AW138" s="343" t="s">
        <v>1856</v>
      </c>
      <c r="AX138" s="341" t="s">
        <v>3</v>
      </c>
      <c r="AY138" s="341"/>
      <c r="AZ138" s="343" t="s">
        <v>1857</v>
      </c>
      <c r="BA138" s="341"/>
      <c r="BB138" s="341"/>
      <c r="BC138" s="374" t="s">
        <v>1858</v>
      </c>
      <c r="BD138" s="341"/>
      <c r="BE138" s="341" t="s">
        <v>3</v>
      </c>
      <c r="BF138" s="316" t="s">
        <v>1859</v>
      </c>
      <c r="BG138" s="309" t="s">
        <v>1766</v>
      </c>
      <c r="BH138" s="290" t="s">
        <v>2016</v>
      </c>
    </row>
    <row r="139" spans="1:61" s="48" customFormat="1" ht="102" customHeight="1" x14ac:dyDescent="0.35">
      <c r="A139" s="238" t="s">
        <v>3</v>
      </c>
      <c r="B139" s="261"/>
      <c r="C139" s="171" t="s">
        <v>1522</v>
      </c>
      <c r="D139" s="169" t="s">
        <v>1545</v>
      </c>
      <c r="E139" s="169" t="s">
        <v>1546</v>
      </c>
      <c r="F139" s="169" t="s">
        <v>67</v>
      </c>
      <c r="G139" s="171" t="s">
        <v>1547</v>
      </c>
      <c r="H139" s="169" t="s">
        <v>1548</v>
      </c>
      <c r="I139" s="169" t="s">
        <v>1549</v>
      </c>
      <c r="J139" s="159" t="s">
        <v>1528</v>
      </c>
      <c r="K139" s="159" t="s">
        <v>1550</v>
      </c>
      <c r="L139" s="159" t="s">
        <v>73</v>
      </c>
      <c r="M139" s="172">
        <f>VLOOKUP(L139,'[11]Datos Validacion'!$C$6:$D$10,2,0)</f>
        <v>0.6</v>
      </c>
      <c r="N139" s="173" t="s">
        <v>223</v>
      </c>
      <c r="O139" s="174">
        <f>VLOOKUP(N139,'[11]Datos Validacion'!$E$6:$F$15,2,0)</f>
        <v>0.2</v>
      </c>
      <c r="P139" s="160" t="s">
        <v>1551</v>
      </c>
      <c r="Q139" s="166" t="s">
        <v>76</v>
      </c>
      <c r="R139" s="142" t="s">
        <v>1552</v>
      </c>
      <c r="S139" s="50" t="s">
        <v>78</v>
      </c>
      <c r="T139" s="51" t="s">
        <v>1553</v>
      </c>
      <c r="U139" s="50" t="s">
        <v>79</v>
      </c>
      <c r="V139" s="50" t="s">
        <v>80</v>
      </c>
      <c r="W139" s="52">
        <f>VLOOKUP(V139,'[11]Datos Validacion'!$K$6:$L$8,2,0)</f>
        <v>0.25</v>
      </c>
      <c r="X139" s="51" t="s">
        <v>81</v>
      </c>
      <c r="Y139" s="52">
        <f>VLOOKUP(X139,'[11]Datos Validacion'!$M$6:$N$7,2,0)</f>
        <v>0.25</v>
      </c>
      <c r="Z139" s="50" t="s">
        <v>82</v>
      </c>
      <c r="AA139" s="62" t="s">
        <v>1554</v>
      </c>
      <c r="AB139" s="50" t="s">
        <v>84</v>
      </c>
      <c r="AC139" s="51" t="s">
        <v>1555</v>
      </c>
      <c r="AD139" s="130">
        <f t="shared" si="32"/>
        <v>0.5</v>
      </c>
      <c r="AE139" s="109" t="str">
        <f t="shared" si="37"/>
        <v>BAJA</v>
      </c>
      <c r="AF139" s="109">
        <f>IF(OR(V139="prevenir",V139="detectar"),(M139-(M139*AD139)), M139)</f>
        <v>0.3</v>
      </c>
      <c r="AG139" s="162" t="str">
        <f>IF(AH139&lt;=20%,"LEVE",IF(AH139&lt;=40%,"MENOR",IF(AH139&lt;=60%,"MODERADO",IF(AH139&lt;=80%,"MAYOR","CATASTROFICO"))))</f>
        <v>LEVE</v>
      </c>
      <c r="AH139" s="162">
        <f>IF(V139="corregir",(O139-(O139*AD139)), O139)</f>
        <v>0.2</v>
      </c>
      <c r="AI139" s="166" t="s">
        <v>146</v>
      </c>
      <c r="AJ139" s="159" t="s">
        <v>86</v>
      </c>
      <c r="AK139" s="168"/>
      <c r="AL139" s="168"/>
      <c r="AM139" s="305">
        <v>45107</v>
      </c>
      <c r="AN139" s="305" t="s">
        <v>1891</v>
      </c>
      <c r="AO139" s="341"/>
      <c r="AP139" s="307" t="s">
        <v>3</v>
      </c>
      <c r="AQ139" s="308" t="s">
        <v>1892</v>
      </c>
      <c r="AR139" s="307" t="s">
        <v>3</v>
      </c>
      <c r="AS139" s="341"/>
      <c r="AT139" s="316" t="s">
        <v>1893</v>
      </c>
      <c r="AU139" s="308" t="s">
        <v>3</v>
      </c>
      <c r="AV139" s="341"/>
      <c r="AW139" s="316" t="s">
        <v>1894</v>
      </c>
      <c r="AX139" s="308" t="s">
        <v>3</v>
      </c>
      <c r="AY139" s="341"/>
      <c r="AZ139" s="316" t="s">
        <v>1895</v>
      </c>
      <c r="BA139" s="308" t="s">
        <v>3</v>
      </c>
      <c r="BB139" s="341"/>
      <c r="BC139" s="316" t="s">
        <v>1896</v>
      </c>
      <c r="BD139" s="341"/>
      <c r="BE139" s="342" t="s">
        <v>3</v>
      </c>
      <c r="BF139" s="316" t="s">
        <v>1897</v>
      </c>
      <c r="BG139" s="309" t="s">
        <v>1892</v>
      </c>
      <c r="BH139" s="317" t="s">
        <v>2017</v>
      </c>
      <c r="BI139" s="144"/>
    </row>
    <row r="140" spans="1:61" s="48" customFormat="1" ht="145.5" customHeight="1" x14ac:dyDescent="0.35">
      <c r="A140" s="238"/>
      <c r="B140" s="261"/>
      <c r="C140" s="171"/>
      <c r="D140" s="169"/>
      <c r="E140" s="169"/>
      <c r="F140" s="169"/>
      <c r="G140" s="171"/>
      <c r="H140" s="169"/>
      <c r="I140" s="169"/>
      <c r="J140" s="159"/>
      <c r="K140" s="159"/>
      <c r="L140" s="159"/>
      <c r="M140" s="172"/>
      <c r="N140" s="173"/>
      <c r="O140" s="174"/>
      <c r="P140" s="160"/>
      <c r="Q140" s="166"/>
      <c r="R140" s="58" t="s">
        <v>1556</v>
      </c>
      <c r="S140" s="50" t="s">
        <v>78</v>
      </c>
      <c r="T140" s="51" t="s">
        <v>1553</v>
      </c>
      <c r="U140" s="50" t="s">
        <v>79</v>
      </c>
      <c r="V140" s="50" t="s">
        <v>184</v>
      </c>
      <c r="W140" s="52">
        <f>VLOOKUP(V140,'[11]Datos Validacion'!$K$6:$L$8,2,0)</f>
        <v>0.15</v>
      </c>
      <c r="X140" s="51" t="s">
        <v>81</v>
      </c>
      <c r="Y140" s="52">
        <f>VLOOKUP(X140,'[11]Datos Validacion'!$M$6:$N$7,2,0)</f>
        <v>0.25</v>
      </c>
      <c r="Z140" s="50" t="s">
        <v>82</v>
      </c>
      <c r="AA140" s="62" t="s">
        <v>1557</v>
      </c>
      <c r="AB140" s="50" t="s">
        <v>84</v>
      </c>
      <c r="AC140" s="51" t="s">
        <v>1558</v>
      </c>
      <c r="AD140" s="130">
        <f t="shared" si="32"/>
        <v>0.4</v>
      </c>
      <c r="AE140" s="109" t="str">
        <f t="shared" si="37"/>
        <v>MUY BAJA</v>
      </c>
      <c r="AF140" s="155">
        <f>+AF139-(AF139*AD140)</f>
        <v>0.18</v>
      </c>
      <c r="AG140" s="162"/>
      <c r="AH140" s="162"/>
      <c r="AI140" s="166"/>
      <c r="AJ140" s="159"/>
      <c r="AK140" s="168"/>
      <c r="AL140" s="168"/>
      <c r="AM140" s="305"/>
      <c r="AN140" s="305"/>
      <c r="AO140" s="306"/>
      <c r="AP140" s="307" t="s">
        <v>3</v>
      </c>
      <c r="AQ140" s="308" t="s">
        <v>1892</v>
      </c>
      <c r="AR140" s="307" t="s">
        <v>3</v>
      </c>
      <c r="AS140" s="306"/>
      <c r="AT140" s="316" t="s">
        <v>1898</v>
      </c>
      <c r="AU140" s="308" t="s">
        <v>3</v>
      </c>
      <c r="AV140" s="308"/>
      <c r="AW140" s="316" t="s">
        <v>1899</v>
      </c>
      <c r="AX140" s="308"/>
      <c r="AY140" s="308" t="s">
        <v>3</v>
      </c>
      <c r="AZ140" s="316" t="s">
        <v>1900</v>
      </c>
      <c r="BA140" s="308" t="s">
        <v>3</v>
      </c>
      <c r="BB140" s="306"/>
      <c r="BC140" s="316" t="s">
        <v>1896</v>
      </c>
      <c r="BD140" s="306"/>
      <c r="BE140" s="308" t="s">
        <v>3</v>
      </c>
      <c r="BF140" s="316" t="s">
        <v>1897</v>
      </c>
      <c r="BG140" s="309" t="s">
        <v>1892</v>
      </c>
      <c r="BH140" s="317"/>
      <c r="BI140" s="144"/>
    </row>
    <row r="141" spans="1:61" ht="53.25" customHeight="1" x14ac:dyDescent="0.3">
      <c r="A141" s="238" t="s">
        <v>3</v>
      </c>
      <c r="B141" s="261"/>
      <c r="C141" s="171" t="s">
        <v>1522</v>
      </c>
      <c r="D141" s="169" t="s">
        <v>1545</v>
      </c>
      <c r="E141" s="169" t="s">
        <v>1559</v>
      </c>
      <c r="F141" s="169" t="s">
        <v>67</v>
      </c>
      <c r="G141" s="171" t="s">
        <v>1560</v>
      </c>
      <c r="H141" s="169" t="s">
        <v>1561</v>
      </c>
      <c r="I141" s="169" t="s">
        <v>1562</v>
      </c>
      <c r="J141" s="159" t="s">
        <v>1528</v>
      </c>
      <c r="K141" s="159" t="s">
        <v>1563</v>
      </c>
      <c r="L141" s="159" t="s">
        <v>73</v>
      </c>
      <c r="M141" s="172">
        <f>VLOOKUP(L141,'[11]Datos Validacion'!$C$6:$D$10,2,0)</f>
        <v>0.6</v>
      </c>
      <c r="N141" s="173" t="s">
        <v>76</v>
      </c>
      <c r="O141" s="174">
        <f>VLOOKUP(N141,'[11]Datos Validacion'!$E$6:$F$15,2,0)</f>
        <v>0.6</v>
      </c>
      <c r="P141" s="160" t="s">
        <v>427</v>
      </c>
      <c r="Q141" s="166" t="s">
        <v>76</v>
      </c>
      <c r="R141" s="142" t="s">
        <v>1564</v>
      </c>
      <c r="S141" s="54" t="s">
        <v>78</v>
      </c>
      <c r="T141" s="59" t="s">
        <v>1565</v>
      </c>
      <c r="U141" s="54" t="s">
        <v>79</v>
      </c>
      <c r="V141" s="54" t="s">
        <v>80</v>
      </c>
      <c r="W141" s="52">
        <f>VLOOKUP(V141,'[11]Datos Validacion'!$K$6:$L$8,2,0)</f>
        <v>0.25</v>
      </c>
      <c r="X141" s="59" t="s">
        <v>96</v>
      </c>
      <c r="Y141" s="52">
        <f>VLOOKUP(X141,'[11]Datos Validacion'!$M$6:$N$7,2,0)</f>
        <v>0.15</v>
      </c>
      <c r="Z141" s="54" t="s">
        <v>82</v>
      </c>
      <c r="AA141" s="62" t="s">
        <v>1566</v>
      </c>
      <c r="AB141" s="54" t="s">
        <v>84</v>
      </c>
      <c r="AC141" s="51" t="s">
        <v>1567</v>
      </c>
      <c r="AD141" s="130">
        <f t="shared" si="32"/>
        <v>0.4</v>
      </c>
      <c r="AE141" s="108" t="str">
        <f t="shared" si="37"/>
        <v>BAJA</v>
      </c>
      <c r="AF141" s="108">
        <f>IF(OR(V141="prevenir",V141="detectar"),(M141-(M141*AD141)), M141)</f>
        <v>0.36</v>
      </c>
      <c r="AG141" s="165" t="str">
        <f t="shared" ref="AG141" si="38">IF(AH141&lt;=20%,"LEVE",IF(AH141&lt;=40%,"MENOR",IF(AH141&lt;=60%,"MODERADO",IF(AH141&lt;=80%,"MAYOR","CATASTROFICO"))))</f>
        <v>MODERADO</v>
      </c>
      <c r="AH141" s="165">
        <f>IF(V141="corregir",(O141-(O141*AD141)), O141)</f>
        <v>0.6</v>
      </c>
      <c r="AI141" s="166" t="s">
        <v>76</v>
      </c>
      <c r="AJ141" s="159" t="s">
        <v>86</v>
      </c>
      <c r="AK141" s="160"/>
      <c r="AL141" s="168"/>
      <c r="AM141" s="305">
        <v>45107</v>
      </c>
      <c r="AN141" s="305" t="s">
        <v>1891</v>
      </c>
      <c r="AO141" s="299"/>
      <c r="AP141" s="305" t="s">
        <v>3</v>
      </c>
      <c r="AQ141" s="304" t="s">
        <v>1892</v>
      </c>
      <c r="AR141" s="305" t="s">
        <v>3</v>
      </c>
      <c r="AS141" s="299"/>
      <c r="AT141" s="299" t="s">
        <v>1901</v>
      </c>
      <c r="AU141" s="304" t="s">
        <v>3</v>
      </c>
      <c r="AV141" s="304"/>
      <c r="AW141" s="299" t="s">
        <v>1902</v>
      </c>
      <c r="AX141" s="304" t="s">
        <v>3</v>
      </c>
      <c r="AY141" s="304"/>
      <c r="AZ141" s="299" t="s">
        <v>1903</v>
      </c>
      <c r="BA141" s="304" t="s">
        <v>3</v>
      </c>
      <c r="BB141" s="299"/>
      <c r="BC141" s="299" t="s">
        <v>1896</v>
      </c>
      <c r="BD141" s="299"/>
      <c r="BE141" s="310" t="s">
        <v>3</v>
      </c>
      <c r="BF141" s="299" t="s">
        <v>1897</v>
      </c>
      <c r="BG141" s="299" t="s">
        <v>1904</v>
      </c>
      <c r="BH141" s="317" t="s">
        <v>1979</v>
      </c>
    </row>
    <row r="142" spans="1:61" ht="52.5" customHeight="1" x14ac:dyDescent="0.3">
      <c r="A142" s="238"/>
      <c r="B142" s="261"/>
      <c r="C142" s="171"/>
      <c r="D142" s="169"/>
      <c r="E142" s="169"/>
      <c r="F142" s="169"/>
      <c r="G142" s="171"/>
      <c r="H142" s="169"/>
      <c r="I142" s="169"/>
      <c r="J142" s="159"/>
      <c r="K142" s="159"/>
      <c r="L142" s="159"/>
      <c r="M142" s="172"/>
      <c r="N142" s="173"/>
      <c r="O142" s="174"/>
      <c r="P142" s="160"/>
      <c r="Q142" s="166"/>
      <c r="R142" s="142" t="s">
        <v>1568</v>
      </c>
      <c r="S142" s="54" t="s">
        <v>78</v>
      </c>
      <c r="T142" s="51" t="s">
        <v>1553</v>
      </c>
      <c r="U142" s="54" t="s">
        <v>79</v>
      </c>
      <c r="V142" s="54" t="s">
        <v>80</v>
      </c>
      <c r="W142" s="52">
        <f>VLOOKUP(V142,'[11]Datos Validacion'!$K$6:$L$8,2,0)</f>
        <v>0.25</v>
      </c>
      <c r="X142" s="59" t="s">
        <v>96</v>
      </c>
      <c r="Y142" s="52">
        <f>VLOOKUP(X142,'[11]Datos Validacion'!$M$6:$N$7,2,0)</f>
        <v>0.15</v>
      </c>
      <c r="Z142" s="54" t="s">
        <v>82</v>
      </c>
      <c r="AA142" s="62"/>
      <c r="AB142" s="54" t="s">
        <v>84</v>
      </c>
      <c r="AC142" s="51" t="s">
        <v>1569</v>
      </c>
      <c r="AD142" s="130">
        <f t="shared" si="32"/>
        <v>0.4</v>
      </c>
      <c r="AE142" s="108" t="str">
        <f t="shared" si="37"/>
        <v>BAJA</v>
      </c>
      <c r="AF142" s="109">
        <f>AF141-(AF141*AD142)</f>
        <v>0.216</v>
      </c>
      <c r="AG142" s="165"/>
      <c r="AH142" s="165"/>
      <c r="AI142" s="166"/>
      <c r="AJ142" s="159"/>
      <c r="AK142" s="160"/>
      <c r="AL142" s="168"/>
      <c r="AM142" s="305"/>
      <c r="AN142" s="305"/>
      <c r="AO142" s="299"/>
      <c r="AP142" s="305"/>
      <c r="AQ142" s="304"/>
      <c r="AR142" s="305"/>
      <c r="AS142" s="299"/>
      <c r="AT142" s="299"/>
      <c r="AU142" s="304"/>
      <c r="AV142" s="304"/>
      <c r="AW142" s="299"/>
      <c r="AX142" s="304"/>
      <c r="AY142" s="304"/>
      <c r="AZ142" s="299"/>
      <c r="BA142" s="304"/>
      <c r="BB142" s="299"/>
      <c r="BC142" s="299"/>
      <c r="BD142" s="299"/>
      <c r="BE142" s="310"/>
      <c r="BF142" s="299"/>
      <c r="BG142" s="299"/>
      <c r="BH142" s="317"/>
    </row>
    <row r="143" spans="1:61" ht="37.5" x14ac:dyDescent="0.3">
      <c r="A143" s="238" t="s">
        <v>3</v>
      </c>
      <c r="B143" s="261"/>
      <c r="C143" s="171" t="s">
        <v>1522</v>
      </c>
      <c r="D143" s="171" t="s">
        <v>1570</v>
      </c>
      <c r="E143" s="171" t="s">
        <v>1571</v>
      </c>
      <c r="F143" s="55" t="s">
        <v>493</v>
      </c>
      <c r="G143" s="66" t="s">
        <v>1572</v>
      </c>
      <c r="H143" s="171" t="s">
        <v>1573</v>
      </c>
      <c r="I143" s="262" t="s">
        <v>1574</v>
      </c>
      <c r="J143" s="159" t="s">
        <v>1528</v>
      </c>
      <c r="K143" s="160" t="s">
        <v>1575</v>
      </c>
      <c r="L143" s="159" t="s">
        <v>246</v>
      </c>
      <c r="M143" s="172">
        <f>VLOOKUP(L143,'[11]Datos Validacion'!$C$6:$D$10,2,0)</f>
        <v>0.8</v>
      </c>
      <c r="N143" s="173" t="s">
        <v>223</v>
      </c>
      <c r="O143" s="174">
        <f>VLOOKUP(N143,'[11]Datos Validacion'!$E$6:$F$15,2,0)</f>
        <v>0.2</v>
      </c>
      <c r="P143" s="160" t="s">
        <v>1576</v>
      </c>
      <c r="Q143" s="166" t="s">
        <v>76</v>
      </c>
      <c r="R143" s="175" t="s">
        <v>1577</v>
      </c>
      <c r="S143" s="170" t="s">
        <v>78</v>
      </c>
      <c r="T143" s="160" t="s">
        <v>1578</v>
      </c>
      <c r="U143" s="170" t="s">
        <v>79</v>
      </c>
      <c r="V143" s="170" t="s">
        <v>80</v>
      </c>
      <c r="W143" s="172">
        <f>VLOOKUP(V143,'[11]Datos Validacion'!$K$6:$L$8,2,0)</f>
        <v>0.25</v>
      </c>
      <c r="X143" s="160" t="s">
        <v>96</v>
      </c>
      <c r="Y143" s="172">
        <f>VLOOKUP(X143,'[11]Datos Validacion'!$M$6:$N$7,2,0)</f>
        <v>0.15</v>
      </c>
      <c r="Z143" s="170" t="s">
        <v>82</v>
      </c>
      <c r="AA143" s="69" t="s">
        <v>1579</v>
      </c>
      <c r="AB143" s="131" t="s">
        <v>84</v>
      </c>
      <c r="AC143" s="263" t="s">
        <v>1580</v>
      </c>
      <c r="AD143" s="264">
        <f t="shared" si="32"/>
        <v>0.4</v>
      </c>
      <c r="AE143" s="165" t="str">
        <f t="shared" si="37"/>
        <v>MEDIA</v>
      </c>
      <c r="AF143" s="165">
        <f>IF(OR(V143="prevenir",V143="detectar"),(M143-(M143*AD143)), M143)</f>
        <v>0.48</v>
      </c>
      <c r="AG143" s="265" t="s">
        <v>223</v>
      </c>
      <c r="AH143" s="165">
        <v>0.15</v>
      </c>
      <c r="AI143" s="266" t="s">
        <v>146</v>
      </c>
      <c r="AJ143" s="159" t="s">
        <v>86</v>
      </c>
      <c r="AK143" s="160"/>
      <c r="AL143" s="160"/>
      <c r="AM143" s="375"/>
      <c r="AN143" s="365"/>
      <c r="AO143" s="375"/>
      <c r="AP143" s="375"/>
      <c r="AQ143" s="365"/>
      <c r="AR143" s="375"/>
      <c r="AS143" s="375"/>
      <c r="AT143" s="365"/>
      <c r="AU143" s="375"/>
      <c r="AV143" s="375"/>
      <c r="AW143" s="365"/>
      <c r="AX143" s="375"/>
      <c r="AY143" s="375"/>
      <c r="AZ143" s="365"/>
      <c r="BA143" s="375"/>
      <c r="BB143" s="375"/>
      <c r="BC143" s="365"/>
      <c r="BD143" s="375"/>
      <c r="BE143" s="375"/>
      <c r="BF143" s="365"/>
      <c r="BG143" s="375"/>
      <c r="BH143" s="317" t="s">
        <v>2018</v>
      </c>
    </row>
    <row r="144" spans="1:61" ht="69.75" customHeight="1" x14ac:dyDescent="0.3">
      <c r="A144" s="238"/>
      <c r="B144" s="261"/>
      <c r="C144" s="171"/>
      <c r="D144" s="171"/>
      <c r="E144" s="171"/>
      <c r="F144" s="55" t="s">
        <v>67</v>
      </c>
      <c r="G144" s="66" t="s">
        <v>1581</v>
      </c>
      <c r="H144" s="171"/>
      <c r="I144" s="262"/>
      <c r="J144" s="159"/>
      <c r="K144" s="160"/>
      <c r="L144" s="159"/>
      <c r="M144" s="172"/>
      <c r="N144" s="173"/>
      <c r="O144" s="174"/>
      <c r="P144" s="160"/>
      <c r="Q144" s="166"/>
      <c r="R144" s="175"/>
      <c r="S144" s="170"/>
      <c r="T144" s="160"/>
      <c r="U144" s="170"/>
      <c r="V144" s="170"/>
      <c r="W144" s="172"/>
      <c r="X144" s="160"/>
      <c r="Y144" s="172"/>
      <c r="Z144" s="170"/>
      <c r="AA144" s="69" t="s">
        <v>1582</v>
      </c>
      <c r="AB144" s="131"/>
      <c r="AC144" s="263"/>
      <c r="AD144" s="264"/>
      <c r="AE144" s="165"/>
      <c r="AF144" s="165"/>
      <c r="AG144" s="265"/>
      <c r="AH144" s="165"/>
      <c r="AI144" s="266"/>
      <c r="AJ144" s="159"/>
      <c r="AK144" s="160"/>
      <c r="AL144" s="160"/>
      <c r="AM144" s="375"/>
      <c r="AN144" s="365"/>
      <c r="AO144" s="375"/>
      <c r="AP144" s="375"/>
      <c r="AQ144" s="365"/>
      <c r="AR144" s="375"/>
      <c r="AS144" s="375"/>
      <c r="AT144" s="365"/>
      <c r="AU144" s="375"/>
      <c r="AV144" s="375"/>
      <c r="AW144" s="365"/>
      <c r="AX144" s="375"/>
      <c r="AY144" s="375"/>
      <c r="AZ144" s="365"/>
      <c r="BA144" s="375"/>
      <c r="BB144" s="375"/>
      <c r="BC144" s="365"/>
      <c r="BD144" s="375"/>
      <c r="BE144" s="375"/>
      <c r="BF144" s="365"/>
      <c r="BG144" s="375"/>
      <c r="BH144" s="317"/>
    </row>
    <row r="145" spans="1:61" ht="51" customHeight="1" x14ac:dyDescent="0.3">
      <c r="A145" s="238"/>
      <c r="B145" s="261"/>
      <c r="C145" s="171"/>
      <c r="D145" s="171"/>
      <c r="E145" s="171"/>
      <c r="F145" s="55" t="s">
        <v>67</v>
      </c>
      <c r="G145" s="66" t="s">
        <v>1583</v>
      </c>
      <c r="H145" s="171"/>
      <c r="I145" s="262"/>
      <c r="J145" s="159"/>
      <c r="K145" s="160"/>
      <c r="L145" s="159"/>
      <c r="M145" s="172"/>
      <c r="N145" s="173"/>
      <c r="O145" s="174"/>
      <c r="P145" s="160"/>
      <c r="Q145" s="166"/>
      <c r="R145" s="53" t="s">
        <v>1584</v>
      </c>
      <c r="S145" s="54" t="s">
        <v>78</v>
      </c>
      <c r="T145" s="59" t="s">
        <v>1585</v>
      </c>
      <c r="U145" s="54" t="s">
        <v>79</v>
      </c>
      <c r="V145" s="54" t="s">
        <v>80</v>
      </c>
      <c r="W145" s="52">
        <f>VLOOKUP(V145,'[11]Datos Validacion'!$K$6:$L$8,2,0)</f>
        <v>0.25</v>
      </c>
      <c r="X145" s="59" t="s">
        <v>96</v>
      </c>
      <c r="Y145" s="52">
        <f>VLOOKUP(X145,'[11]Datos Validacion'!$M$6:$N$7,2,0)</f>
        <v>0.15</v>
      </c>
      <c r="Z145" s="54" t="s">
        <v>82</v>
      </c>
      <c r="AA145" s="69" t="s">
        <v>1586</v>
      </c>
      <c r="AB145" s="131" t="s">
        <v>84</v>
      </c>
      <c r="AC145" s="133" t="s">
        <v>494</v>
      </c>
      <c r="AD145" s="130">
        <f t="shared" ref="AD145:AD176" si="39">+W145+Y145</f>
        <v>0.4</v>
      </c>
      <c r="AE145" s="108" t="str">
        <f t="shared" si="37"/>
        <v>BAJA</v>
      </c>
      <c r="AF145" s="108">
        <f>+AF143-(AF143*AD145)</f>
        <v>0.28799999999999998</v>
      </c>
      <c r="AG145" s="265"/>
      <c r="AH145" s="165"/>
      <c r="AI145" s="266"/>
      <c r="AJ145" s="159"/>
      <c r="AK145" s="160"/>
      <c r="AL145" s="160"/>
      <c r="AM145" s="375"/>
      <c r="AN145" s="365"/>
      <c r="AO145" s="375"/>
      <c r="AP145" s="375"/>
      <c r="AQ145" s="365"/>
      <c r="AR145" s="375"/>
      <c r="AS145" s="375"/>
      <c r="AT145" s="365"/>
      <c r="AU145" s="375"/>
      <c r="AV145" s="375"/>
      <c r="AW145" s="365"/>
      <c r="AX145" s="375"/>
      <c r="AY145" s="375"/>
      <c r="AZ145" s="365"/>
      <c r="BA145" s="375"/>
      <c r="BB145" s="375"/>
      <c r="BC145" s="365"/>
      <c r="BD145" s="375"/>
      <c r="BE145" s="375"/>
      <c r="BF145" s="365"/>
      <c r="BG145" s="375"/>
      <c r="BH145" s="317"/>
    </row>
    <row r="146" spans="1:61" ht="69.75" customHeight="1" x14ac:dyDescent="0.3">
      <c r="A146" s="238"/>
      <c r="B146" s="261"/>
      <c r="C146" s="171"/>
      <c r="D146" s="171"/>
      <c r="E146" s="171"/>
      <c r="F146" s="55" t="s">
        <v>493</v>
      </c>
      <c r="G146" s="66" t="s">
        <v>1587</v>
      </c>
      <c r="H146" s="171"/>
      <c r="I146" s="262"/>
      <c r="J146" s="159"/>
      <c r="K146" s="160"/>
      <c r="L146" s="159"/>
      <c r="M146" s="172"/>
      <c r="N146" s="173"/>
      <c r="O146" s="174"/>
      <c r="P146" s="160"/>
      <c r="Q146" s="166"/>
      <c r="R146" s="53" t="s">
        <v>1588</v>
      </c>
      <c r="S146" s="54" t="s">
        <v>78</v>
      </c>
      <c r="T146" s="59" t="s">
        <v>1578</v>
      </c>
      <c r="U146" s="54" t="s">
        <v>79</v>
      </c>
      <c r="V146" s="54" t="s">
        <v>80</v>
      </c>
      <c r="W146" s="52">
        <f>VLOOKUP(V146,'[11]Datos Validacion'!$K$6:$L$8,2,0)</f>
        <v>0.25</v>
      </c>
      <c r="X146" s="59" t="s">
        <v>96</v>
      </c>
      <c r="Y146" s="52">
        <f>VLOOKUP(X146,'[11]Datos Validacion'!$M$6:$N$7,2,0)</f>
        <v>0.15</v>
      </c>
      <c r="Z146" s="54" t="s">
        <v>82</v>
      </c>
      <c r="AA146" s="69" t="s">
        <v>1586</v>
      </c>
      <c r="AB146" s="131" t="s">
        <v>84</v>
      </c>
      <c r="AC146" s="133" t="s">
        <v>1589</v>
      </c>
      <c r="AD146" s="130">
        <f t="shared" si="39"/>
        <v>0.4</v>
      </c>
      <c r="AE146" s="108" t="str">
        <f t="shared" si="37"/>
        <v>MUY BAJA</v>
      </c>
      <c r="AF146" s="108">
        <f>+AF145-(AF145*AD146)</f>
        <v>0.17279999999999998</v>
      </c>
      <c r="AG146" s="265"/>
      <c r="AH146" s="165"/>
      <c r="AI146" s="266"/>
      <c r="AJ146" s="159"/>
      <c r="AK146" s="160"/>
      <c r="AL146" s="160"/>
      <c r="AM146" s="375"/>
      <c r="AN146" s="365"/>
      <c r="AO146" s="375"/>
      <c r="AP146" s="375"/>
      <c r="AQ146" s="365"/>
      <c r="AR146" s="375"/>
      <c r="AS146" s="375"/>
      <c r="AT146" s="365"/>
      <c r="AU146" s="375"/>
      <c r="AV146" s="375"/>
      <c r="AW146" s="365"/>
      <c r="AX146" s="375"/>
      <c r="AY146" s="375"/>
      <c r="AZ146" s="365"/>
      <c r="BA146" s="375"/>
      <c r="BB146" s="375"/>
      <c r="BC146" s="365"/>
      <c r="BD146" s="375"/>
      <c r="BE146" s="375"/>
      <c r="BF146" s="365"/>
      <c r="BG146" s="375"/>
      <c r="BH146" s="317"/>
    </row>
    <row r="147" spans="1:61" s="48" customFormat="1" ht="68.25" customHeight="1" x14ac:dyDescent="0.35">
      <c r="A147" s="238" t="s">
        <v>3</v>
      </c>
      <c r="B147" s="170"/>
      <c r="C147" s="160" t="s">
        <v>495</v>
      </c>
      <c r="D147" s="159" t="s">
        <v>496</v>
      </c>
      <c r="E147" s="159" t="s">
        <v>497</v>
      </c>
      <c r="F147" s="110" t="s">
        <v>67</v>
      </c>
      <c r="G147" s="112" t="s">
        <v>498</v>
      </c>
      <c r="H147" s="159" t="s">
        <v>499</v>
      </c>
      <c r="I147" s="159" t="s">
        <v>500</v>
      </c>
      <c r="J147" s="159" t="s">
        <v>71</v>
      </c>
      <c r="K147" s="159" t="s">
        <v>501</v>
      </c>
      <c r="L147" s="159" t="s">
        <v>152</v>
      </c>
      <c r="M147" s="172">
        <f>VLOOKUP(L147,'[12]Datos Validacion'!$C$6:$D$10,2,0)</f>
        <v>0.4</v>
      </c>
      <c r="N147" s="173" t="s">
        <v>74</v>
      </c>
      <c r="O147" s="174">
        <f>VLOOKUP(N147,'[12]Datos Validacion'!$E$6:$F$15,2,0)</f>
        <v>0.4</v>
      </c>
      <c r="P147" s="160" t="s">
        <v>502</v>
      </c>
      <c r="Q147" s="166" t="s">
        <v>76</v>
      </c>
      <c r="R147" s="49" t="s">
        <v>503</v>
      </c>
      <c r="S147" s="54" t="s">
        <v>78</v>
      </c>
      <c r="T147" s="59" t="s">
        <v>504</v>
      </c>
      <c r="U147" s="54" t="s">
        <v>79</v>
      </c>
      <c r="V147" s="54" t="s">
        <v>80</v>
      </c>
      <c r="W147" s="64">
        <f>VLOOKUP(V147,'[13]Datos Validacion'!$K$6:$L$8,2,0)</f>
        <v>0.25</v>
      </c>
      <c r="X147" s="59" t="s">
        <v>96</v>
      </c>
      <c r="Y147" s="52">
        <f>VLOOKUP(X147,'[13]Datos Validacion'!$M$6:$N$7,2,0)</f>
        <v>0.15</v>
      </c>
      <c r="Z147" s="54" t="s">
        <v>82</v>
      </c>
      <c r="AA147" s="69" t="s">
        <v>505</v>
      </c>
      <c r="AB147" s="54" t="s">
        <v>84</v>
      </c>
      <c r="AC147" s="59" t="s">
        <v>506</v>
      </c>
      <c r="AD147" s="121">
        <f t="shared" si="39"/>
        <v>0.4</v>
      </c>
      <c r="AE147" s="108" t="str">
        <f t="shared" ref="AE147:AE172" si="40">IF(AF147&lt;=20%,"MUY BAJA",IF(AF147&lt;=40%,"BAJA",IF(AF147&lt;=60%,"media",IF(AF147&lt;=80%,"alta","MUY alta"))))</f>
        <v>BAJA</v>
      </c>
      <c r="AF147" s="109">
        <f>IF(OR(V147="prevenir",V147="detectar"),(M147-(M147*AD147)), M147)</f>
        <v>0.24</v>
      </c>
      <c r="AG147" s="162" t="str">
        <f>IF(AH147&lt;=20%,"LEVE",IF(AH147&lt;=40%,"MENOR",IF(AH147&lt;=60%,"MODERADO",IF(AH147&lt;=80%,"MAYOR","CATASTROFICO"))))</f>
        <v>MENOR</v>
      </c>
      <c r="AH147" s="162">
        <f>IF(V147="corregir",(O147-(O147*AD147)), O147)</f>
        <v>0.4</v>
      </c>
      <c r="AI147" s="166" t="s">
        <v>146</v>
      </c>
      <c r="AJ147" s="159" t="s">
        <v>86</v>
      </c>
      <c r="AK147" s="168"/>
      <c r="AL147" s="168"/>
      <c r="AM147" s="311">
        <v>45119</v>
      </c>
      <c r="AN147" s="295" t="str">
        <f>UPPER("Profesional Especializado")</f>
        <v>PROFESIONAL ESPECIALIZADO</v>
      </c>
      <c r="AO147" s="295"/>
      <c r="AP147" s="293" t="s">
        <v>3</v>
      </c>
      <c r="AQ147" s="295" t="str">
        <f>UPPER("Se han  Se han adelantado diferentes  gestiones enfocadas a la aplicación de los controles evitando la materialización del mismo.")</f>
        <v>SE HAN  SE HAN ADELANTADO DIFERENTES  GESTIONES ENFOCADAS A LA APLICACIÓN DE LOS CONTROLES EVITANDO LA MATERIALIZACIÓN DEL MISMO.</v>
      </c>
      <c r="AR147" s="293" t="s">
        <v>3</v>
      </c>
      <c r="AS147" s="351"/>
      <c r="AT147" s="295" t="str">
        <f>UPPER("Porque se están aplicando de manera adecuada y oportuna")</f>
        <v>PORQUE SE ESTÁN APLICANDO DE MANERA ADECUADA Y OPORTUNA</v>
      </c>
      <c r="AU147" s="293" t="s">
        <v>3</v>
      </c>
      <c r="AV147" s="293"/>
      <c r="AW147" s="295" t="str">
        <f>UPPER("Porque se  están realizando de acuerdo con la normatividad vigente.")</f>
        <v>PORQUE SE  ESTÁN REALIZANDO DE ACUERDO CON LA NORMATIVIDAD VIGENTE.</v>
      </c>
      <c r="AX147" s="293"/>
      <c r="AY147" s="293" t="s">
        <v>3</v>
      </c>
      <c r="AZ147" s="295" t="str">
        <f>UPPER("Los controles actuales son suficientes  para evitar que el riesgo se materialice")</f>
        <v>LOS CONTROLES ACTUALES SON SUFICIENTES  PARA EVITAR QUE EL RIESGO SE MATERIALICE</v>
      </c>
      <c r="BA147" s="293" t="s">
        <v>1780</v>
      </c>
      <c r="BB147" s="293" t="s">
        <v>3</v>
      </c>
      <c r="BC147" s="295" t="str">
        <f>UPPER("no porque no ha habido afectación reputacional por sanciones de de entes de control, debido al  cumplimiento del proceso de evaluación de acuerdo con la normatividad vigente.")</f>
        <v>NO PORQUE NO HA HABIDO AFECTACIÓN REPUTACIONAL POR SANCIONES DE DE ENTES DE CONTROL, DEBIDO AL  CUMPLIMIENTO DEL PROCESO DE EVALUACIÓN DE ACUERDO CON LA NORMATIVIDAD VIGENTE.</v>
      </c>
      <c r="BD147" s="293"/>
      <c r="BE147" s="293" t="s">
        <v>3</v>
      </c>
      <c r="BF147" s="295" t="str">
        <f>UPPER("No porque las acciones están encaminadas a disminuir o eliminar las causas identificadas en la gestión de los riesgos.  ")</f>
        <v xml:space="preserve">NO PORQUE LAS ACCIONES ESTÁN ENCAMINADAS A DISMINUIR O ELIMINAR LAS CAUSAS IDENTIFICADAS EN LA GESTIÓN DE LOS RIESGOS.  </v>
      </c>
      <c r="BG147" s="295" t="str">
        <f>UPPER("TH-PR-001 Gestión del Talento Humano - Permanencia")</f>
        <v>TH-PR-001 GESTIÓN DEL TALENTO HUMANO - PERMANENCIA</v>
      </c>
      <c r="BH147" s="317" t="s">
        <v>2016</v>
      </c>
      <c r="BI147" s="144"/>
    </row>
    <row r="148" spans="1:61" ht="48" customHeight="1" x14ac:dyDescent="0.3">
      <c r="A148" s="238"/>
      <c r="B148" s="170"/>
      <c r="C148" s="160"/>
      <c r="D148" s="159"/>
      <c r="E148" s="159"/>
      <c r="F148" s="159" t="s">
        <v>67</v>
      </c>
      <c r="G148" s="219" t="s">
        <v>507</v>
      </c>
      <c r="H148" s="159"/>
      <c r="I148" s="159"/>
      <c r="J148" s="159"/>
      <c r="K148" s="159"/>
      <c r="L148" s="159"/>
      <c r="M148" s="172"/>
      <c r="N148" s="173"/>
      <c r="O148" s="174"/>
      <c r="P148" s="160"/>
      <c r="Q148" s="166"/>
      <c r="R148" s="49" t="s">
        <v>508</v>
      </c>
      <c r="S148" s="54" t="s">
        <v>78</v>
      </c>
      <c r="T148" s="59" t="s">
        <v>504</v>
      </c>
      <c r="U148" s="54" t="s">
        <v>79</v>
      </c>
      <c r="V148" s="54" t="s">
        <v>80</v>
      </c>
      <c r="W148" s="64">
        <f>VLOOKUP(V148,'[13]Datos Validacion'!$K$6:$L$8,2,0)</f>
        <v>0.25</v>
      </c>
      <c r="X148" s="59" t="s">
        <v>96</v>
      </c>
      <c r="Y148" s="52">
        <f>VLOOKUP(X148,'[13]Datos Validacion'!$M$6:$N$7,2,0)</f>
        <v>0.15</v>
      </c>
      <c r="Z148" s="54" t="s">
        <v>82</v>
      </c>
      <c r="AA148" s="69" t="s">
        <v>509</v>
      </c>
      <c r="AB148" s="54" t="s">
        <v>84</v>
      </c>
      <c r="AC148" s="59" t="s">
        <v>506</v>
      </c>
      <c r="AD148" s="121">
        <f t="shared" si="39"/>
        <v>0.4</v>
      </c>
      <c r="AE148" s="108" t="str">
        <f t="shared" si="40"/>
        <v>MUY BAJA</v>
      </c>
      <c r="AF148" s="108">
        <f>+AF147-(AF147*AD148)</f>
        <v>0.14399999999999999</v>
      </c>
      <c r="AG148" s="162"/>
      <c r="AH148" s="162"/>
      <c r="AI148" s="166"/>
      <c r="AJ148" s="159"/>
      <c r="AK148" s="168"/>
      <c r="AL148" s="168"/>
      <c r="AM148" s="295"/>
      <c r="AN148" s="295"/>
      <c r="AO148" s="295"/>
      <c r="AP148" s="293"/>
      <c r="AQ148" s="295"/>
      <c r="AR148" s="293"/>
      <c r="AS148" s="351"/>
      <c r="AT148" s="295"/>
      <c r="AU148" s="293"/>
      <c r="AV148" s="293"/>
      <c r="AW148" s="295"/>
      <c r="AX148" s="293"/>
      <c r="AY148" s="293"/>
      <c r="AZ148" s="295"/>
      <c r="BA148" s="293"/>
      <c r="BB148" s="293"/>
      <c r="BC148" s="295"/>
      <c r="BD148" s="293"/>
      <c r="BE148" s="293"/>
      <c r="BF148" s="295"/>
      <c r="BG148" s="295"/>
      <c r="BH148" s="317"/>
    </row>
    <row r="149" spans="1:61" ht="38.25" customHeight="1" x14ac:dyDescent="0.3">
      <c r="A149" s="238"/>
      <c r="B149" s="170"/>
      <c r="C149" s="160"/>
      <c r="D149" s="159"/>
      <c r="E149" s="159"/>
      <c r="F149" s="159"/>
      <c r="G149" s="219"/>
      <c r="H149" s="159"/>
      <c r="I149" s="159"/>
      <c r="J149" s="159"/>
      <c r="K149" s="159"/>
      <c r="L149" s="159"/>
      <c r="M149" s="172"/>
      <c r="N149" s="173"/>
      <c r="O149" s="174"/>
      <c r="P149" s="160"/>
      <c r="Q149" s="166"/>
      <c r="R149" s="49" t="s">
        <v>510</v>
      </c>
      <c r="S149" s="54" t="s">
        <v>78</v>
      </c>
      <c r="T149" s="59" t="s">
        <v>504</v>
      </c>
      <c r="U149" s="54" t="s">
        <v>79</v>
      </c>
      <c r="V149" s="54" t="s">
        <v>80</v>
      </c>
      <c r="W149" s="64">
        <f>VLOOKUP(V149,'[13]Datos Validacion'!$K$6:$L$8,2,0)</f>
        <v>0.25</v>
      </c>
      <c r="X149" s="59" t="s">
        <v>96</v>
      </c>
      <c r="Y149" s="52">
        <f>VLOOKUP(X149,'[13]Datos Validacion'!$M$6:$N$7,2,0)</f>
        <v>0.15</v>
      </c>
      <c r="Z149" s="54" t="s">
        <v>82</v>
      </c>
      <c r="AA149" s="69" t="s">
        <v>511</v>
      </c>
      <c r="AB149" s="54" t="s">
        <v>84</v>
      </c>
      <c r="AC149" s="59" t="s">
        <v>512</v>
      </c>
      <c r="AD149" s="121">
        <f t="shared" si="39"/>
        <v>0.4</v>
      </c>
      <c r="AE149" s="108" t="str">
        <f t="shared" si="40"/>
        <v>MUY BAJA</v>
      </c>
      <c r="AF149" s="108">
        <f>+AF148-(AF148*AD149)</f>
        <v>8.6399999999999991E-2</v>
      </c>
      <c r="AG149" s="162"/>
      <c r="AH149" s="162"/>
      <c r="AI149" s="166"/>
      <c r="AJ149" s="159"/>
      <c r="AK149" s="168"/>
      <c r="AL149" s="168"/>
      <c r="AM149" s="295"/>
      <c r="AN149" s="295"/>
      <c r="AO149" s="295"/>
      <c r="AP149" s="293"/>
      <c r="AQ149" s="295"/>
      <c r="AR149" s="293"/>
      <c r="AS149" s="351"/>
      <c r="AT149" s="295"/>
      <c r="AU149" s="293"/>
      <c r="AV149" s="293"/>
      <c r="AW149" s="295"/>
      <c r="AX149" s="293"/>
      <c r="AY149" s="293"/>
      <c r="AZ149" s="295"/>
      <c r="BA149" s="293"/>
      <c r="BB149" s="293"/>
      <c r="BC149" s="295"/>
      <c r="BD149" s="293"/>
      <c r="BE149" s="293"/>
      <c r="BF149" s="295"/>
      <c r="BG149" s="295"/>
      <c r="BH149" s="317"/>
    </row>
    <row r="150" spans="1:61" ht="59.25" customHeight="1" x14ac:dyDescent="0.3">
      <c r="A150" s="238" t="s">
        <v>3</v>
      </c>
      <c r="B150" s="170"/>
      <c r="C150" s="160" t="s">
        <v>495</v>
      </c>
      <c r="D150" s="159" t="s">
        <v>513</v>
      </c>
      <c r="E150" s="159" t="s">
        <v>497</v>
      </c>
      <c r="F150" s="110" t="s">
        <v>67</v>
      </c>
      <c r="G150" s="112" t="s">
        <v>514</v>
      </c>
      <c r="H150" s="159" t="s">
        <v>515</v>
      </c>
      <c r="I150" s="159" t="s">
        <v>516</v>
      </c>
      <c r="J150" s="159" t="s">
        <v>244</v>
      </c>
      <c r="K150" s="159" t="s">
        <v>517</v>
      </c>
      <c r="L150" s="159" t="s">
        <v>73</v>
      </c>
      <c r="M150" s="172">
        <f>VLOOKUP(L150,'[13]Datos Validacion'!$C$6:$D$10,2,0)</f>
        <v>0.6</v>
      </c>
      <c r="N150" s="173" t="s">
        <v>76</v>
      </c>
      <c r="O150" s="174">
        <f>VLOOKUP(N150,'[12]Datos Validacion'!$E$6:$F$15,2,0)</f>
        <v>0.6</v>
      </c>
      <c r="P150" s="160" t="s">
        <v>518</v>
      </c>
      <c r="Q150" s="166" t="s">
        <v>76</v>
      </c>
      <c r="R150" s="49" t="s">
        <v>1337</v>
      </c>
      <c r="S150" s="54" t="s">
        <v>78</v>
      </c>
      <c r="T150" s="69" t="s">
        <v>504</v>
      </c>
      <c r="U150" s="54" t="s">
        <v>79</v>
      </c>
      <c r="V150" s="54" t="s">
        <v>80</v>
      </c>
      <c r="W150" s="64">
        <f>VLOOKUP(V150,'[13]Datos Validacion'!$K$6:$L$8,2,0)</f>
        <v>0.25</v>
      </c>
      <c r="X150" s="59" t="s">
        <v>81</v>
      </c>
      <c r="Y150" s="52">
        <f>VLOOKUP(X150,'[13]Datos Validacion'!$M$6:$N$7,2,0)</f>
        <v>0.25</v>
      </c>
      <c r="Z150" s="54" t="s">
        <v>492</v>
      </c>
      <c r="AA150" s="69"/>
      <c r="AB150" s="54" t="s">
        <v>84</v>
      </c>
      <c r="AC150" s="59" t="s">
        <v>519</v>
      </c>
      <c r="AD150" s="121">
        <f t="shared" si="39"/>
        <v>0.5</v>
      </c>
      <c r="AE150" s="108" t="str">
        <f t="shared" si="40"/>
        <v>BAJA</v>
      </c>
      <c r="AF150" s="108">
        <f>IF(OR(V150="prevenir",V150="detectar"),(M150-(M150*AD150)), M150)</f>
        <v>0.3</v>
      </c>
      <c r="AG150" s="162" t="str">
        <f t="shared" ref="AG150:AG171" si="41">IF(AH150&lt;=20%,"LEVE",IF(AH150&lt;=40%,"MENOR",IF(AH150&lt;=60%,"MODERADO",IF(AH150&lt;=80%,"MAYOR","CATASTROFICO"))))</f>
        <v>MODERADO</v>
      </c>
      <c r="AH150" s="162">
        <f>IF(V150="corregir",(O150-(O150*AD150)), O150)</f>
        <v>0.6</v>
      </c>
      <c r="AI150" s="166" t="s">
        <v>76</v>
      </c>
      <c r="AJ150" s="159" t="s">
        <v>86</v>
      </c>
      <c r="AK150" s="168"/>
      <c r="AL150" s="168"/>
      <c r="AM150" s="311">
        <v>45119</v>
      </c>
      <c r="AN150" s="295" t="s">
        <v>1781</v>
      </c>
      <c r="AO150" s="295"/>
      <c r="AP150" s="295" t="s">
        <v>3</v>
      </c>
      <c r="AQ150" s="295" t="s">
        <v>1782</v>
      </c>
      <c r="AR150" s="295" t="s">
        <v>3</v>
      </c>
      <c r="AS150" s="295"/>
      <c r="AT150" s="295" t="s">
        <v>1783</v>
      </c>
      <c r="AU150" s="295" t="s">
        <v>1755</v>
      </c>
      <c r="AV150" s="295"/>
      <c r="AW150" s="295" t="s">
        <v>1784</v>
      </c>
      <c r="AX150" s="295"/>
      <c r="AY150" s="295" t="s">
        <v>3</v>
      </c>
      <c r="AZ150" s="295" t="s">
        <v>1785</v>
      </c>
      <c r="BA150" s="295"/>
      <c r="BB150" s="295" t="s">
        <v>3</v>
      </c>
      <c r="BC150" s="295" t="s">
        <v>1786</v>
      </c>
      <c r="BD150" s="295"/>
      <c r="BE150" s="295" t="s">
        <v>3</v>
      </c>
      <c r="BF150" s="295" t="s">
        <v>1787</v>
      </c>
      <c r="BG150" s="295" t="s">
        <v>1788</v>
      </c>
      <c r="BH150" s="317" t="s">
        <v>2016</v>
      </c>
    </row>
    <row r="151" spans="1:61" ht="63.75" customHeight="1" x14ac:dyDescent="0.3">
      <c r="A151" s="238"/>
      <c r="B151" s="170"/>
      <c r="C151" s="160"/>
      <c r="D151" s="159"/>
      <c r="E151" s="159"/>
      <c r="F151" s="159" t="s">
        <v>104</v>
      </c>
      <c r="G151" s="175" t="s">
        <v>520</v>
      </c>
      <c r="H151" s="159"/>
      <c r="I151" s="159"/>
      <c r="J151" s="159"/>
      <c r="K151" s="159"/>
      <c r="L151" s="159"/>
      <c r="M151" s="172"/>
      <c r="N151" s="173"/>
      <c r="O151" s="174"/>
      <c r="P151" s="160"/>
      <c r="Q151" s="166"/>
      <c r="R151" s="49" t="s">
        <v>1338</v>
      </c>
      <c r="S151" s="54" t="s">
        <v>78</v>
      </c>
      <c r="T151" s="69" t="s">
        <v>504</v>
      </c>
      <c r="U151" s="54" t="s">
        <v>79</v>
      </c>
      <c r="V151" s="54" t="s">
        <v>80</v>
      </c>
      <c r="W151" s="64">
        <f>VLOOKUP(V151,'[13]Datos Validacion'!$K$6:$L$8,2,0)</f>
        <v>0.25</v>
      </c>
      <c r="X151" s="59" t="s">
        <v>96</v>
      </c>
      <c r="Y151" s="52">
        <f>VLOOKUP(X151,'[13]Datos Validacion'!$M$6:$N$7,2,0)</f>
        <v>0.15</v>
      </c>
      <c r="Z151" s="54" t="s">
        <v>492</v>
      </c>
      <c r="AA151" s="69"/>
      <c r="AB151" s="54" t="s">
        <v>84</v>
      </c>
      <c r="AC151" s="59" t="s">
        <v>521</v>
      </c>
      <c r="AD151" s="121">
        <f t="shared" si="39"/>
        <v>0.4</v>
      </c>
      <c r="AE151" s="108" t="str">
        <f t="shared" si="40"/>
        <v>MUY BAJA</v>
      </c>
      <c r="AF151" s="108">
        <f>+AF150-(AF150*AD151)</f>
        <v>0.18</v>
      </c>
      <c r="AG151" s="162"/>
      <c r="AH151" s="162"/>
      <c r="AI151" s="166"/>
      <c r="AJ151" s="159"/>
      <c r="AK151" s="168"/>
      <c r="AL151" s="168"/>
      <c r="AM151" s="311"/>
      <c r="AN151" s="295"/>
      <c r="AO151" s="295"/>
      <c r="AP151" s="295"/>
      <c r="AQ151" s="295"/>
      <c r="AR151" s="295"/>
      <c r="AS151" s="295"/>
      <c r="AT151" s="295"/>
      <c r="AU151" s="295"/>
      <c r="AV151" s="295"/>
      <c r="AW151" s="295"/>
      <c r="AX151" s="295"/>
      <c r="AY151" s="295"/>
      <c r="AZ151" s="295"/>
      <c r="BA151" s="295"/>
      <c r="BB151" s="295"/>
      <c r="BC151" s="295"/>
      <c r="BD151" s="295"/>
      <c r="BE151" s="295"/>
      <c r="BF151" s="295"/>
      <c r="BG151" s="295"/>
      <c r="BH151" s="317"/>
    </row>
    <row r="152" spans="1:61" ht="58.5" customHeight="1" x14ac:dyDescent="0.3">
      <c r="A152" s="238"/>
      <c r="B152" s="170"/>
      <c r="C152" s="160"/>
      <c r="D152" s="159"/>
      <c r="E152" s="159"/>
      <c r="F152" s="159"/>
      <c r="G152" s="175"/>
      <c r="H152" s="159"/>
      <c r="I152" s="159"/>
      <c r="J152" s="159"/>
      <c r="K152" s="159"/>
      <c r="L152" s="159"/>
      <c r="M152" s="172"/>
      <c r="N152" s="173"/>
      <c r="O152" s="174"/>
      <c r="P152" s="160"/>
      <c r="Q152" s="166"/>
      <c r="R152" s="49" t="s">
        <v>1337</v>
      </c>
      <c r="S152" s="54" t="s">
        <v>78</v>
      </c>
      <c r="T152" s="69" t="s">
        <v>1340</v>
      </c>
      <c r="U152" s="54" t="s">
        <v>79</v>
      </c>
      <c r="V152" s="54" t="s">
        <v>80</v>
      </c>
      <c r="W152" s="64">
        <f>VLOOKUP(V152,'[13]Datos Validacion'!$K$6:$L$8,2,0)</f>
        <v>0.25</v>
      </c>
      <c r="X152" s="59" t="s">
        <v>96</v>
      </c>
      <c r="Y152" s="52">
        <f>VLOOKUP(X152,'[13]Datos Validacion'!$M$6:$N$7,2,0)</f>
        <v>0.15</v>
      </c>
      <c r="Z152" s="54" t="s">
        <v>492</v>
      </c>
      <c r="AA152" s="69"/>
      <c r="AB152" s="54"/>
      <c r="AC152" s="59"/>
      <c r="AD152" s="121">
        <f t="shared" si="39"/>
        <v>0.4</v>
      </c>
      <c r="AE152" s="108" t="str">
        <f t="shared" ref="AE152" si="42">IF(AF152&lt;=20%,"MUY BAJA",IF(AF152&lt;=40%,"BAJA",IF(AF152&lt;=60%,"media",IF(AF152&lt;=80%,"alta","MUY alta"))))</f>
        <v>MUY BAJA</v>
      </c>
      <c r="AF152" s="108">
        <f>+AF151-(AF151*AD152)</f>
        <v>0.108</v>
      </c>
      <c r="AG152" s="162"/>
      <c r="AH152" s="162"/>
      <c r="AI152" s="166"/>
      <c r="AJ152" s="159"/>
      <c r="AK152" s="168"/>
      <c r="AL152" s="168"/>
      <c r="AM152" s="311"/>
      <c r="AN152" s="295"/>
      <c r="AO152" s="295"/>
      <c r="AP152" s="295"/>
      <c r="AQ152" s="295"/>
      <c r="AR152" s="295"/>
      <c r="AS152" s="295"/>
      <c r="AT152" s="295"/>
      <c r="AU152" s="295"/>
      <c r="AV152" s="295"/>
      <c r="AW152" s="295"/>
      <c r="AX152" s="295"/>
      <c r="AY152" s="295"/>
      <c r="AZ152" s="295"/>
      <c r="BA152" s="295"/>
      <c r="BB152" s="295"/>
      <c r="BC152" s="295"/>
      <c r="BD152" s="295"/>
      <c r="BE152" s="295"/>
      <c r="BF152" s="295"/>
      <c r="BG152" s="295"/>
      <c r="BH152" s="317"/>
    </row>
    <row r="153" spans="1:61" ht="62.25" customHeight="1" x14ac:dyDescent="0.3">
      <c r="A153" s="238"/>
      <c r="B153" s="170"/>
      <c r="C153" s="160"/>
      <c r="D153" s="159"/>
      <c r="E153" s="159"/>
      <c r="F153" s="159" t="s">
        <v>67</v>
      </c>
      <c r="G153" s="175" t="s">
        <v>1336</v>
      </c>
      <c r="H153" s="159"/>
      <c r="I153" s="159"/>
      <c r="J153" s="159"/>
      <c r="K153" s="159"/>
      <c r="L153" s="159"/>
      <c r="M153" s="172"/>
      <c r="N153" s="173"/>
      <c r="O153" s="174"/>
      <c r="P153" s="160"/>
      <c r="Q153" s="166"/>
      <c r="R153" s="49" t="s">
        <v>1339</v>
      </c>
      <c r="S153" s="54" t="s">
        <v>78</v>
      </c>
      <c r="T153" s="69" t="s">
        <v>1340</v>
      </c>
      <c r="U153" s="54" t="s">
        <v>79</v>
      </c>
      <c r="V153" s="54" t="s">
        <v>80</v>
      </c>
      <c r="W153" s="64">
        <f>VLOOKUP(V153,'[13]Datos Validacion'!$K$6:$L$8,2,0)</f>
        <v>0.25</v>
      </c>
      <c r="X153" s="59" t="s">
        <v>96</v>
      </c>
      <c r="Y153" s="52">
        <f>VLOOKUP(X153,'[13]Datos Validacion'!$M$6:$N$7,2,0)</f>
        <v>0.15</v>
      </c>
      <c r="Z153" s="54" t="s">
        <v>82</v>
      </c>
      <c r="AA153" s="69" t="s">
        <v>522</v>
      </c>
      <c r="AB153" s="54" t="s">
        <v>84</v>
      </c>
      <c r="AC153" s="59" t="s">
        <v>523</v>
      </c>
      <c r="AD153" s="121">
        <f t="shared" si="39"/>
        <v>0.4</v>
      </c>
      <c r="AE153" s="108" t="str">
        <f t="shared" si="40"/>
        <v>MUY BAJA</v>
      </c>
      <c r="AF153" s="108">
        <f>+AF151-(AF151*AD153)</f>
        <v>0.108</v>
      </c>
      <c r="AG153" s="162"/>
      <c r="AH153" s="162"/>
      <c r="AI153" s="166"/>
      <c r="AJ153" s="159"/>
      <c r="AK153" s="168"/>
      <c r="AL153" s="168"/>
      <c r="AM153" s="311"/>
      <c r="AN153" s="295"/>
      <c r="AO153" s="295"/>
      <c r="AP153" s="295"/>
      <c r="AQ153" s="295"/>
      <c r="AR153" s="295"/>
      <c r="AS153" s="295"/>
      <c r="AT153" s="295"/>
      <c r="AU153" s="295"/>
      <c r="AV153" s="295"/>
      <c r="AW153" s="295"/>
      <c r="AX153" s="295"/>
      <c r="AY153" s="295"/>
      <c r="AZ153" s="295"/>
      <c r="BA153" s="295"/>
      <c r="BB153" s="295"/>
      <c r="BC153" s="295"/>
      <c r="BD153" s="295"/>
      <c r="BE153" s="295"/>
      <c r="BF153" s="295"/>
      <c r="BG153" s="295"/>
      <c r="BH153" s="317"/>
    </row>
    <row r="154" spans="1:61" ht="62.5" x14ac:dyDescent="0.3">
      <c r="A154" s="238"/>
      <c r="B154" s="170"/>
      <c r="C154" s="160"/>
      <c r="D154" s="159"/>
      <c r="E154" s="159"/>
      <c r="F154" s="159"/>
      <c r="G154" s="175"/>
      <c r="H154" s="159"/>
      <c r="I154" s="159"/>
      <c r="J154" s="159"/>
      <c r="K154" s="159"/>
      <c r="L154" s="159"/>
      <c r="M154" s="172"/>
      <c r="N154" s="173"/>
      <c r="O154" s="174"/>
      <c r="P154" s="160"/>
      <c r="Q154" s="166"/>
      <c r="R154" s="49" t="s">
        <v>524</v>
      </c>
      <c r="S154" s="54" t="s">
        <v>78</v>
      </c>
      <c r="T154" s="59" t="s">
        <v>525</v>
      </c>
      <c r="U154" s="54" t="s">
        <v>79</v>
      </c>
      <c r="V154" s="54" t="s">
        <v>80</v>
      </c>
      <c r="W154" s="64">
        <f>VLOOKUP(V154,'[13]Datos Validacion'!$K$6:$L$8,2,0)</f>
        <v>0.25</v>
      </c>
      <c r="X154" s="59" t="s">
        <v>96</v>
      </c>
      <c r="Y154" s="52">
        <f>VLOOKUP(X154,'[13]Datos Validacion'!$M$6:$N$7,2,0)</f>
        <v>0.15</v>
      </c>
      <c r="Z154" s="54" t="s">
        <v>82</v>
      </c>
      <c r="AA154" s="69" t="s">
        <v>526</v>
      </c>
      <c r="AB154" s="54" t="s">
        <v>84</v>
      </c>
      <c r="AC154" s="59" t="s">
        <v>527</v>
      </c>
      <c r="AD154" s="121">
        <f t="shared" si="39"/>
        <v>0.4</v>
      </c>
      <c r="AE154" s="108" t="str">
        <f t="shared" si="40"/>
        <v>MUY BAJA</v>
      </c>
      <c r="AF154" s="108">
        <f t="shared" ref="AF154:AF157" si="43">+AF153-(AF153*AD154)</f>
        <v>6.4799999999999996E-2</v>
      </c>
      <c r="AG154" s="162"/>
      <c r="AH154" s="162"/>
      <c r="AI154" s="166"/>
      <c r="AJ154" s="159"/>
      <c r="AK154" s="168"/>
      <c r="AL154" s="168"/>
      <c r="AM154" s="311"/>
      <c r="AN154" s="295"/>
      <c r="AO154" s="295"/>
      <c r="AP154" s="295"/>
      <c r="AQ154" s="347"/>
      <c r="AR154" s="295"/>
      <c r="AS154" s="295"/>
      <c r="AT154" s="347"/>
      <c r="AU154" s="295"/>
      <c r="AV154" s="295"/>
      <c r="AW154" s="295"/>
      <c r="AX154" s="295"/>
      <c r="AY154" s="295"/>
      <c r="AZ154" s="295"/>
      <c r="BA154" s="295"/>
      <c r="BB154" s="295"/>
      <c r="BC154" s="295"/>
      <c r="BD154" s="295"/>
      <c r="BE154" s="295"/>
      <c r="BF154" s="295"/>
      <c r="BG154" s="295"/>
      <c r="BH154" s="317"/>
    </row>
    <row r="155" spans="1:61" ht="67.5" customHeight="1" x14ac:dyDescent="0.3">
      <c r="A155" s="238" t="s">
        <v>3</v>
      </c>
      <c r="B155" s="170"/>
      <c r="C155" s="160" t="s">
        <v>495</v>
      </c>
      <c r="D155" s="159" t="s">
        <v>513</v>
      </c>
      <c r="E155" s="159" t="s">
        <v>497</v>
      </c>
      <c r="F155" s="110" t="s">
        <v>67</v>
      </c>
      <c r="G155" s="112" t="s">
        <v>1341</v>
      </c>
      <c r="H155" s="159" t="s">
        <v>528</v>
      </c>
      <c r="I155" s="159" t="s">
        <v>529</v>
      </c>
      <c r="J155" s="159" t="s">
        <v>71</v>
      </c>
      <c r="K155" s="159" t="s">
        <v>530</v>
      </c>
      <c r="L155" s="159" t="s">
        <v>73</v>
      </c>
      <c r="M155" s="172">
        <f>VLOOKUP(L155,'[13]Datos Validacion'!$C$6:$D$10,2,0)</f>
        <v>0.6</v>
      </c>
      <c r="N155" s="173" t="s">
        <v>76</v>
      </c>
      <c r="O155" s="174">
        <f>VLOOKUP(N155,'[12]Datos Validacion'!$E$6:$F$15,2,0)</f>
        <v>0.6</v>
      </c>
      <c r="P155" s="160" t="s">
        <v>531</v>
      </c>
      <c r="Q155" s="166" t="s">
        <v>76</v>
      </c>
      <c r="R155" s="49" t="s">
        <v>532</v>
      </c>
      <c r="S155" s="54" t="s">
        <v>78</v>
      </c>
      <c r="T155" s="59" t="s">
        <v>504</v>
      </c>
      <c r="U155" s="54" t="s">
        <v>79</v>
      </c>
      <c r="V155" s="54" t="s">
        <v>80</v>
      </c>
      <c r="W155" s="64">
        <f>VLOOKUP(V155,'[13]Datos Validacion'!$K$6:$L$8,2,0)</f>
        <v>0.25</v>
      </c>
      <c r="X155" s="59" t="s">
        <v>96</v>
      </c>
      <c r="Y155" s="52">
        <f>VLOOKUP(X155,'[13]Datos Validacion'!$M$6:$N$7,2,0)</f>
        <v>0.15</v>
      </c>
      <c r="Z155" s="54" t="s">
        <v>82</v>
      </c>
      <c r="AA155" s="69" t="s">
        <v>533</v>
      </c>
      <c r="AB155" s="54" t="s">
        <v>84</v>
      </c>
      <c r="AC155" s="59" t="s">
        <v>534</v>
      </c>
      <c r="AD155" s="121">
        <f t="shared" si="39"/>
        <v>0.4</v>
      </c>
      <c r="AE155" s="108" t="str">
        <f t="shared" si="40"/>
        <v>BAJA</v>
      </c>
      <c r="AF155" s="108">
        <f>IF(OR(V155="prevenir",V155="detectar"),(M155-(M155*AD155)), M155)</f>
        <v>0.36</v>
      </c>
      <c r="AG155" s="162" t="str">
        <f t="shared" si="41"/>
        <v>MODERADO</v>
      </c>
      <c r="AH155" s="162">
        <f>IF(V155="corregir",(O155-(O155*AD155)), O155)</f>
        <v>0.6</v>
      </c>
      <c r="AI155" s="166" t="s">
        <v>76</v>
      </c>
      <c r="AJ155" s="159" t="s">
        <v>86</v>
      </c>
      <c r="AK155" s="168"/>
      <c r="AL155" s="168"/>
      <c r="AM155" s="311">
        <v>45119</v>
      </c>
      <c r="AN155" s="311" t="str">
        <f>UPPER("Secretario Ejecutivo Grupo de Talento Humano")</f>
        <v>SECRETARIO EJECUTIVO GRUPO DE TALENTO HUMANO</v>
      </c>
      <c r="AO155" s="311"/>
      <c r="AP155" s="311" t="s">
        <v>3</v>
      </c>
      <c r="AQ155" s="311" t="str">
        <f>UPPER("La implementación de los controles indicados en el procedimiento")</f>
        <v>LA IMPLEMENTACIÓN DE LOS CONTROLES INDICADOS EN EL PROCEDIMIENTO</v>
      </c>
      <c r="AR155" s="311" t="s">
        <v>3</v>
      </c>
      <c r="AS155" s="311"/>
      <c r="AT155" s="311" t="str">
        <f>UPPER("La implementación de los controles indicados en el procedimiento")</f>
        <v>LA IMPLEMENTACIÓN DE LOS CONTROLES INDICADOS EN EL PROCEDIMIENTO</v>
      </c>
      <c r="AU155" s="311" t="s">
        <v>3</v>
      </c>
      <c r="AV155" s="311"/>
      <c r="AW155" s="311" t="str">
        <f>UPPER("La implementación de los controles indicados en el procedimiento")</f>
        <v>LA IMPLEMENTACIÓN DE LOS CONTROLES INDICADOS EN EL PROCEDIMIENTO</v>
      </c>
      <c r="AX155" s="311"/>
      <c r="AY155" s="311" t="s">
        <v>3</v>
      </c>
      <c r="AZ155" s="311" t="str">
        <f>UPPER("Como estan establecidos, funcionan correctamente")</f>
        <v>COMO ESTAN ESTABLECIDOS, FUNCIONAN CORRECTAMENTE</v>
      </c>
      <c r="BA155" s="311"/>
      <c r="BB155" s="311" t="s">
        <v>3</v>
      </c>
      <c r="BC155" s="311" t="str">
        <f>UPPER("No se ha materializado el riesgo")</f>
        <v>NO SE HA MATERIALIZADO EL RIESGO</v>
      </c>
      <c r="BD155" s="311"/>
      <c r="BE155" s="311" t="s">
        <v>3</v>
      </c>
      <c r="BF155" s="311" t="str">
        <f>UPPER("Como estan establecidos, funcionan correctamente")</f>
        <v>COMO ESTAN ESTABLECIDOS, FUNCIONAN CORRECTAMENTE</v>
      </c>
      <c r="BG155" s="311" t="str">
        <f>UPPER("TH-PR-019 Gestión del Talento Humano Vinculación y Retiro")</f>
        <v>TH-PR-019 GESTIÓN DEL TALENTO HUMANO VINCULACIÓN Y RETIRO</v>
      </c>
      <c r="BH155" s="317" t="s">
        <v>2016</v>
      </c>
    </row>
    <row r="156" spans="1:61" ht="47.25" customHeight="1" x14ac:dyDescent="0.3">
      <c r="A156" s="238"/>
      <c r="B156" s="170"/>
      <c r="C156" s="160"/>
      <c r="D156" s="159"/>
      <c r="E156" s="159"/>
      <c r="F156" s="159" t="s">
        <v>67</v>
      </c>
      <c r="G156" s="219" t="s">
        <v>1342</v>
      </c>
      <c r="H156" s="159"/>
      <c r="I156" s="159"/>
      <c r="J156" s="159"/>
      <c r="K156" s="159"/>
      <c r="L156" s="159"/>
      <c r="M156" s="172"/>
      <c r="N156" s="173"/>
      <c r="O156" s="174"/>
      <c r="P156" s="160"/>
      <c r="Q156" s="166"/>
      <c r="R156" s="49" t="s">
        <v>535</v>
      </c>
      <c r="S156" s="54" t="s">
        <v>78</v>
      </c>
      <c r="T156" s="59" t="s">
        <v>504</v>
      </c>
      <c r="U156" s="54" t="s">
        <v>79</v>
      </c>
      <c r="V156" s="54" t="s">
        <v>80</v>
      </c>
      <c r="W156" s="64">
        <f>VLOOKUP(V156,'[13]Datos Validacion'!$K$6:$L$8,2,0)</f>
        <v>0.25</v>
      </c>
      <c r="X156" s="59" t="s">
        <v>96</v>
      </c>
      <c r="Y156" s="52">
        <f>VLOOKUP(X156,'[13]Datos Validacion'!$M$6:$N$7,2,0)</f>
        <v>0.15</v>
      </c>
      <c r="Z156" s="54" t="s">
        <v>82</v>
      </c>
      <c r="AA156" s="69" t="s">
        <v>536</v>
      </c>
      <c r="AB156" s="54" t="s">
        <v>84</v>
      </c>
      <c r="AC156" s="59" t="s">
        <v>537</v>
      </c>
      <c r="AD156" s="121">
        <f t="shared" si="39"/>
        <v>0.4</v>
      </c>
      <c r="AE156" s="108" t="str">
        <f t="shared" si="40"/>
        <v>BAJA</v>
      </c>
      <c r="AF156" s="108">
        <f t="shared" si="43"/>
        <v>0.216</v>
      </c>
      <c r="AG156" s="162"/>
      <c r="AH156" s="162"/>
      <c r="AI156" s="166"/>
      <c r="AJ156" s="159"/>
      <c r="AK156" s="168"/>
      <c r="AL156" s="168"/>
      <c r="AM156" s="311"/>
      <c r="AN156" s="311"/>
      <c r="AO156" s="311"/>
      <c r="AP156" s="311"/>
      <c r="AQ156" s="311"/>
      <c r="AR156" s="311"/>
      <c r="AS156" s="311"/>
      <c r="AT156" s="311"/>
      <c r="AU156" s="311"/>
      <c r="AV156" s="311"/>
      <c r="AW156" s="311"/>
      <c r="AX156" s="311"/>
      <c r="AY156" s="311"/>
      <c r="AZ156" s="311"/>
      <c r="BA156" s="311"/>
      <c r="BB156" s="311"/>
      <c r="BC156" s="311"/>
      <c r="BD156" s="311"/>
      <c r="BE156" s="311"/>
      <c r="BF156" s="311"/>
      <c r="BG156" s="311"/>
      <c r="BH156" s="317"/>
    </row>
    <row r="157" spans="1:61" ht="59.25" customHeight="1" x14ac:dyDescent="0.3">
      <c r="A157" s="238"/>
      <c r="B157" s="170"/>
      <c r="C157" s="160"/>
      <c r="D157" s="159"/>
      <c r="E157" s="159"/>
      <c r="F157" s="159"/>
      <c r="G157" s="219"/>
      <c r="H157" s="159"/>
      <c r="I157" s="159"/>
      <c r="J157" s="159"/>
      <c r="K157" s="159"/>
      <c r="L157" s="159"/>
      <c r="M157" s="172"/>
      <c r="N157" s="173"/>
      <c r="O157" s="174"/>
      <c r="P157" s="160"/>
      <c r="Q157" s="166"/>
      <c r="R157" s="49" t="s">
        <v>538</v>
      </c>
      <c r="S157" s="54" t="s">
        <v>78</v>
      </c>
      <c r="T157" s="59" t="s">
        <v>504</v>
      </c>
      <c r="U157" s="54" t="s">
        <v>79</v>
      </c>
      <c r="V157" s="54" t="s">
        <v>80</v>
      </c>
      <c r="W157" s="64">
        <f>VLOOKUP(V157,'[13]Datos Validacion'!$K$6:$L$8,2,0)</f>
        <v>0.25</v>
      </c>
      <c r="X157" s="59" t="s">
        <v>96</v>
      </c>
      <c r="Y157" s="52">
        <f>VLOOKUP(X157,'[13]Datos Validacion'!$M$6:$N$7,2,0)</f>
        <v>0.15</v>
      </c>
      <c r="Z157" s="54" t="s">
        <v>82</v>
      </c>
      <c r="AA157" s="69" t="s">
        <v>539</v>
      </c>
      <c r="AB157" s="54" t="s">
        <v>84</v>
      </c>
      <c r="AC157" s="59" t="s">
        <v>540</v>
      </c>
      <c r="AD157" s="121">
        <f t="shared" si="39"/>
        <v>0.4</v>
      </c>
      <c r="AE157" s="108" t="str">
        <f t="shared" si="40"/>
        <v>MUY BAJA</v>
      </c>
      <c r="AF157" s="108">
        <f t="shared" si="43"/>
        <v>0.12959999999999999</v>
      </c>
      <c r="AG157" s="162"/>
      <c r="AH157" s="162"/>
      <c r="AI157" s="166"/>
      <c r="AJ157" s="159"/>
      <c r="AK157" s="168"/>
      <c r="AL157" s="168"/>
      <c r="AM157" s="311"/>
      <c r="AN157" s="311"/>
      <c r="AO157" s="311"/>
      <c r="AP157" s="311"/>
      <c r="AQ157" s="311"/>
      <c r="AR157" s="311"/>
      <c r="AS157" s="311"/>
      <c r="AT157" s="311"/>
      <c r="AU157" s="311"/>
      <c r="AV157" s="311"/>
      <c r="AW157" s="311"/>
      <c r="AX157" s="311"/>
      <c r="AY157" s="311"/>
      <c r="AZ157" s="311"/>
      <c r="BA157" s="311"/>
      <c r="BB157" s="311"/>
      <c r="BC157" s="311"/>
      <c r="BD157" s="311"/>
      <c r="BE157" s="311"/>
      <c r="BF157" s="311"/>
      <c r="BG157" s="311"/>
      <c r="BH157" s="317"/>
    </row>
    <row r="158" spans="1:61" ht="38.25" customHeight="1" x14ac:dyDescent="0.3">
      <c r="A158" s="238" t="s">
        <v>3</v>
      </c>
      <c r="B158" s="170"/>
      <c r="C158" s="160" t="s">
        <v>495</v>
      </c>
      <c r="D158" s="159" t="s">
        <v>513</v>
      </c>
      <c r="E158" s="159" t="s">
        <v>497</v>
      </c>
      <c r="F158" s="159" t="s">
        <v>67</v>
      </c>
      <c r="G158" s="219" t="s">
        <v>541</v>
      </c>
      <c r="H158" s="159" t="s">
        <v>542</v>
      </c>
      <c r="I158" s="159" t="s">
        <v>543</v>
      </c>
      <c r="J158" s="159" t="s">
        <v>71</v>
      </c>
      <c r="K158" s="159" t="s">
        <v>544</v>
      </c>
      <c r="L158" s="159" t="s">
        <v>152</v>
      </c>
      <c r="M158" s="172">
        <f>VLOOKUP(L158,'[13]Datos Validacion'!$C$6:$D$10,2,0)</f>
        <v>0.4</v>
      </c>
      <c r="N158" s="173" t="s">
        <v>223</v>
      </c>
      <c r="O158" s="174">
        <f>VLOOKUP(N158,'[12]Datos Validacion'!$E$6:$F$15,2,0)</f>
        <v>0.2</v>
      </c>
      <c r="P158" s="160" t="s">
        <v>545</v>
      </c>
      <c r="Q158" s="166" t="s">
        <v>146</v>
      </c>
      <c r="R158" s="49" t="s">
        <v>546</v>
      </c>
      <c r="S158" s="54" t="s">
        <v>78</v>
      </c>
      <c r="T158" s="118" t="s">
        <v>547</v>
      </c>
      <c r="U158" s="54" t="s">
        <v>79</v>
      </c>
      <c r="V158" s="54" t="s">
        <v>80</v>
      </c>
      <c r="W158" s="64">
        <f>VLOOKUP(V158,'[13]Datos Validacion'!$K$6:$L$8,2,0)</f>
        <v>0.25</v>
      </c>
      <c r="X158" s="59" t="s">
        <v>96</v>
      </c>
      <c r="Y158" s="52">
        <f>VLOOKUP(X158,'[13]Datos Validacion'!$M$6:$N$7,2,0)</f>
        <v>0.15</v>
      </c>
      <c r="Z158" s="54" t="s">
        <v>82</v>
      </c>
      <c r="AA158" s="69" t="s">
        <v>548</v>
      </c>
      <c r="AB158" s="54" t="s">
        <v>84</v>
      </c>
      <c r="AC158" s="59" t="s">
        <v>549</v>
      </c>
      <c r="AD158" s="121">
        <f t="shared" si="39"/>
        <v>0.4</v>
      </c>
      <c r="AE158" s="108" t="str">
        <f t="shared" si="40"/>
        <v>BAJA</v>
      </c>
      <c r="AF158" s="108">
        <f>IF(OR(V158="prevenir",V158="detectar"),(M158-(M158*AD158)), M158)</f>
        <v>0.24</v>
      </c>
      <c r="AG158" s="162" t="str">
        <f t="shared" si="41"/>
        <v>LEVE</v>
      </c>
      <c r="AH158" s="162">
        <f>IF(V158="corregir",(O158-(O158*AD158)), O158)</f>
        <v>0.2</v>
      </c>
      <c r="AI158" s="166" t="s">
        <v>146</v>
      </c>
      <c r="AJ158" s="159" t="s">
        <v>86</v>
      </c>
      <c r="AK158" s="168"/>
      <c r="AL158" s="168"/>
      <c r="AM158" s="311">
        <v>45119</v>
      </c>
      <c r="AN158" s="295" t="s">
        <v>1789</v>
      </c>
      <c r="AO158" s="295" t="s">
        <v>3</v>
      </c>
      <c r="AP158" s="295"/>
      <c r="AQ158" s="295" t="s">
        <v>1790</v>
      </c>
      <c r="AR158" s="295" t="s">
        <v>3</v>
      </c>
      <c r="AS158" s="295"/>
      <c r="AT158" s="347" t="s">
        <v>1791</v>
      </c>
      <c r="AU158" s="295" t="s">
        <v>3</v>
      </c>
      <c r="AV158" s="295"/>
      <c r="AW158" s="295" t="s">
        <v>1792</v>
      </c>
      <c r="AX158" s="295" t="s">
        <v>3</v>
      </c>
      <c r="AY158" s="295"/>
      <c r="AZ158" s="295" t="s">
        <v>1793</v>
      </c>
      <c r="BA158" s="295" t="s">
        <v>3</v>
      </c>
      <c r="BB158" s="295"/>
      <c r="BC158" s="347" t="s">
        <v>1794</v>
      </c>
      <c r="BD158" s="295"/>
      <c r="BE158" s="295" t="s">
        <v>3</v>
      </c>
      <c r="BF158" s="295" t="s">
        <v>1795</v>
      </c>
      <c r="BG158" s="295" t="s">
        <v>1796</v>
      </c>
      <c r="BH158" s="317" t="s">
        <v>2016</v>
      </c>
    </row>
    <row r="159" spans="1:61" ht="38.25" customHeight="1" x14ac:dyDescent="0.3">
      <c r="A159" s="238"/>
      <c r="B159" s="170"/>
      <c r="C159" s="160"/>
      <c r="D159" s="159"/>
      <c r="E159" s="159"/>
      <c r="F159" s="159"/>
      <c r="G159" s="219"/>
      <c r="H159" s="159"/>
      <c r="I159" s="159"/>
      <c r="J159" s="159"/>
      <c r="K159" s="159"/>
      <c r="L159" s="159"/>
      <c r="M159" s="172"/>
      <c r="N159" s="173"/>
      <c r="O159" s="174"/>
      <c r="P159" s="160"/>
      <c r="Q159" s="166"/>
      <c r="R159" s="49" t="s">
        <v>550</v>
      </c>
      <c r="S159" s="54" t="s">
        <v>78</v>
      </c>
      <c r="T159" s="118" t="s">
        <v>547</v>
      </c>
      <c r="U159" s="54" t="s">
        <v>79</v>
      </c>
      <c r="V159" s="54" t="s">
        <v>80</v>
      </c>
      <c r="W159" s="64">
        <f>VLOOKUP(V159,'[13]Datos Validacion'!$K$6:$L$8,2,0)</f>
        <v>0.25</v>
      </c>
      <c r="X159" s="59" t="s">
        <v>96</v>
      </c>
      <c r="Y159" s="52">
        <f>VLOOKUP(X159,'[13]Datos Validacion'!$M$6:$N$7,2,0)</f>
        <v>0.15</v>
      </c>
      <c r="Z159" s="54" t="s">
        <v>82</v>
      </c>
      <c r="AA159" s="69" t="s">
        <v>551</v>
      </c>
      <c r="AB159" s="54" t="s">
        <v>84</v>
      </c>
      <c r="AC159" s="59" t="s">
        <v>552</v>
      </c>
      <c r="AD159" s="121">
        <f t="shared" si="39"/>
        <v>0.4</v>
      </c>
      <c r="AE159" s="108" t="str">
        <f t="shared" si="40"/>
        <v>MUY BAJA</v>
      </c>
      <c r="AF159" s="108">
        <f>+AF158-(AF158*AD159)</f>
        <v>0.14399999999999999</v>
      </c>
      <c r="AG159" s="162"/>
      <c r="AH159" s="162"/>
      <c r="AI159" s="166"/>
      <c r="AJ159" s="159"/>
      <c r="AK159" s="168"/>
      <c r="AL159" s="168"/>
      <c r="AM159" s="311"/>
      <c r="AN159" s="295"/>
      <c r="AO159" s="295"/>
      <c r="AP159" s="295"/>
      <c r="AQ159" s="295"/>
      <c r="AR159" s="295"/>
      <c r="AS159" s="295"/>
      <c r="AT159" s="347"/>
      <c r="AU159" s="295"/>
      <c r="AV159" s="295"/>
      <c r="AW159" s="295"/>
      <c r="AX159" s="295"/>
      <c r="AY159" s="295"/>
      <c r="AZ159" s="295"/>
      <c r="BA159" s="295"/>
      <c r="BB159" s="295"/>
      <c r="BC159" s="347"/>
      <c r="BD159" s="295"/>
      <c r="BE159" s="295"/>
      <c r="BF159" s="295"/>
      <c r="BG159" s="295"/>
      <c r="BH159" s="317"/>
    </row>
    <row r="160" spans="1:61" ht="38.25" customHeight="1" x14ac:dyDescent="0.3">
      <c r="A160" s="238"/>
      <c r="B160" s="170"/>
      <c r="C160" s="160"/>
      <c r="D160" s="159"/>
      <c r="E160" s="159"/>
      <c r="F160" s="159"/>
      <c r="G160" s="219"/>
      <c r="H160" s="159"/>
      <c r="I160" s="159"/>
      <c r="J160" s="159"/>
      <c r="K160" s="159"/>
      <c r="L160" s="159"/>
      <c r="M160" s="172"/>
      <c r="N160" s="173"/>
      <c r="O160" s="174"/>
      <c r="P160" s="160"/>
      <c r="Q160" s="166"/>
      <c r="R160" s="49" t="s">
        <v>553</v>
      </c>
      <c r="S160" s="54" t="s">
        <v>78</v>
      </c>
      <c r="T160" s="118" t="s">
        <v>547</v>
      </c>
      <c r="U160" s="54" t="s">
        <v>79</v>
      </c>
      <c r="V160" s="54" t="s">
        <v>80</v>
      </c>
      <c r="W160" s="64">
        <f>VLOOKUP(V160,'[13]Datos Validacion'!$K$6:$L$8,2,0)</f>
        <v>0.25</v>
      </c>
      <c r="X160" s="59" t="s">
        <v>96</v>
      </c>
      <c r="Y160" s="52">
        <f>VLOOKUP(X160,'[13]Datos Validacion'!$M$6:$N$7,2,0)</f>
        <v>0.15</v>
      </c>
      <c r="Z160" s="54" t="s">
        <v>82</v>
      </c>
      <c r="AA160" s="69" t="s">
        <v>554</v>
      </c>
      <c r="AB160" s="54" t="s">
        <v>84</v>
      </c>
      <c r="AC160" s="59" t="s">
        <v>555</v>
      </c>
      <c r="AD160" s="121">
        <f t="shared" si="39"/>
        <v>0.4</v>
      </c>
      <c r="AE160" s="108" t="str">
        <f t="shared" si="40"/>
        <v>MUY BAJA</v>
      </c>
      <c r="AF160" s="108">
        <f t="shared" ref="AF160:AF166" si="44">+AF159-(AF159*AD160)</f>
        <v>8.6399999999999991E-2</v>
      </c>
      <c r="AG160" s="162"/>
      <c r="AH160" s="162"/>
      <c r="AI160" s="166"/>
      <c r="AJ160" s="159"/>
      <c r="AK160" s="168"/>
      <c r="AL160" s="168"/>
      <c r="AM160" s="311"/>
      <c r="AN160" s="295"/>
      <c r="AO160" s="295"/>
      <c r="AP160" s="295"/>
      <c r="AQ160" s="295"/>
      <c r="AR160" s="295"/>
      <c r="AS160" s="295"/>
      <c r="AT160" s="347" t="s">
        <v>1797</v>
      </c>
      <c r="AU160" s="295"/>
      <c r="AV160" s="295"/>
      <c r="AW160" s="295"/>
      <c r="AX160" s="295"/>
      <c r="AY160" s="295"/>
      <c r="AZ160" s="295"/>
      <c r="BA160" s="295"/>
      <c r="BB160" s="295"/>
      <c r="BC160" s="347" t="s">
        <v>1798</v>
      </c>
      <c r="BD160" s="295"/>
      <c r="BE160" s="295"/>
      <c r="BF160" s="295"/>
      <c r="BG160" s="295"/>
      <c r="BH160" s="317"/>
    </row>
    <row r="161" spans="1:60" ht="38.25" customHeight="1" x14ac:dyDescent="0.3">
      <c r="A161" s="238"/>
      <c r="B161" s="170"/>
      <c r="C161" s="160"/>
      <c r="D161" s="159"/>
      <c r="E161" s="159"/>
      <c r="F161" s="159"/>
      <c r="G161" s="219"/>
      <c r="H161" s="159"/>
      <c r="I161" s="159"/>
      <c r="J161" s="159"/>
      <c r="K161" s="159"/>
      <c r="L161" s="159"/>
      <c r="M161" s="172"/>
      <c r="N161" s="173"/>
      <c r="O161" s="174"/>
      <c r="P161" s="160"/>
      <c r="Q161" s="166"/>
      <c r="R161" s="49" t="s">
        <v>556</v>
      </c>
      <c r="S161" s="54" t="s">
        <v>78</v>
      </c>
      <c r="T161" s="119" t="s">
        <v>557</v>
      </c>
      <c r="U161" s="54" t="s">
        <v>79</v>
      </c>
      <c r="V161" s="54" t="s">
        <v>184</v>
      </c>
      <c r="W161" s="64">
        <f>VLOOKUP(V161,'[13]Datos Validacion'!$K$6:$L$8,2,0)</f>
        <v>0.15</v>
      </c>
      <c r="X161" s="59" t="s">
        <v>96</v>
      </c>
      <c r="Y161" s="52">
        <f>VLOOKUP(X161,'[13]Datos Validacion'!$M$6:$N$7,2,0)</f>
        <v>0.15</v>
      </c>
      <c r="Z161" s="54" t="s">
        <v>82</v>
      </c>
      <c r="AA161" s="69" t="s">
        <v>558</v>
      </c>
      <c r="AB161" s="54" t="s">
        <v>84</v>
      </c>
      <c r="AC161" s="59" t="s">
        <v>559</v>
      </c>
      <c r="AD161" s="121">
        <f t="shared" si="39"/>
        <v>0.3</v>
      </c>
      <c r="AE161" s="108" t="str">
        <f t="shared" si="40"/>
        <v>MUY BAJA</v>
      </c>
      <c r="AF161" s="108">
        <f t="shared" si="44"/>
        <v>6.0479999999999992E-2</v>
      </c>
      <c r="AG161" s="162"/>
      <c r="AH161" s="162"/>
      <c r="AI161" s="166"/>
      <c r="AJ161" s="159"/>
      <c r="AK161" s="168"/>
      <c r="AL161" s="168"/>
      <c r="AM161" s="311"/>
      <c r="AN161" s="295"/>
      <c r="AO161" s="295"/>
      <c r="AP161" s="295"/>
      <c r="AQ161" s="295"/>
      <c r="AR161" s="295"/>
      <c r="AS161" s="295"/>
      <c r="AT161" s="347"/>
      <c r="AU161" s="295"/>
      <c r="AV161" s="295"/>
      <c r="AW161" s="295"/>
      <c r="AX161" s="295"/>
      <c r="AY161" s="295"/>
      <c r="AZ161" s="295"/>
      <c r="BA161" s="295"/>
      <c r="BB161" s="295"/>
      <c r="BC161" s="347"/>
      <c r="BD161" s="295"/>
      <c r="BE161" s="295"/>
      <c r="BF161" s="295"/>
      <c r="BG161" s="295"/>
      <c r="BH161" s="317"/>
    </row>
    <row r="162" spans="1:60" ht="38.25" customHeight="1" x14ac:dyDescent="0.3">
      <c r="A162" s="238"/>
      <c r="B162" s="170"/>
      <c r="C162" s="160"/>
      <c r="D162" s="159"/>
      <c r="E162" s="159"/>
      <c r="F162" s="159"/>
      <c r="G162" s="219"/>
      <c r="H162" s="159"/>
      <c r="I162" s="159"/>
      <c r="J162" s="159"/>
      <c r="K162" s="159"/>
      <c r="L162" s="159"/>
      <c r="M162" s="172"/>
      <c r="N162" s="173"/>
      <c r="O162" s="174"/>
      <c r="P162" s="160"/>
      <c r="Q162" s="166"/>
      <c r="R162" s="120" t="s">
        <v>560</v>
      </c>
      <c r="S162" s="54" t="s">
        <v>78</v>
      </c>
      <c r="T162" s="59" t="s">
        <v>561</v>
      </c>
      <c r="U162" s="54" t="s">
        <v>79</v>
      </c>
      <c r="V162" s="54" t="s">
        <v>80</v>
      </c>
      <c r="W162" s="64">
        <f>VLOOKUP(V162,'[13]Datos Validacion'!$K$6:$L$8,2,0)</f>
        <v>0.25</v>
      </c>
      <c r="X162" s="59" t="s">
        <v>96</v>
      </c>
      <c r="Y162" s="52">
        <f>VLOOKUP(X162,'[13]Datos Validacion'!$M$6:$N$7,2,0)</f>
        <v>0.15</v>
      </c>
      <c r="Z162" s="54" t="s">
        <v>82</v>
      </c>
      <c r="AA162" s="69" t="s">
        <v>562</v>
      </c>
      <c r="AB162" s="54" t="s">
        <v>84</v>
      </c>
      <c r="AC162" s="59" t="s">
        <v>563</v>
      </c>
      <c r="AD162" s="121">
        <f t="shared" si="39"/>
        <v>0.4</v>
      </c>
      <c r="AE162" s="108" t="str">
        <f t="shared" si="40"/>
        <v>MUY BAJA</v>
      </c>
      <c r="AF162" s="108">
        <f t="shared" si="44"/>
        <v>3.6287999999999994E-2</v>
      </c>
      <c r="AG162" s="162"/>
      <c r="AH162" s="162"/>
      <c r="AI162" s="166"/>
      <c r="AJ162" s="159"/>
      <c r="AK162" s="168"/>
      <c r="AL162" s="168"/>
      <c r="AM162" s="311"/>
      <c r="AN162" s="295"/>
      <c r="AO162" s="295"/>
      <c r="AP162" s="295"/>
      <c r="AQ162" s="295"/>
      <c r="AR162" s="295"/>
      <c r="AS162" s="295"/>
      <c r="AT162" s="347" t="s">
        <v>1799</v>
      </c>
      <c r="AU162" s="295"/>
      <c r="AV162" s="295"/>
      <c r="AW162" s="295"/>
      <c r="AX162" s="295"/>
      <c r="AY162" s="295"/>
      <c r="AZ162" s="295"/>
      <c r="BA162" s="295"/>
      <c r="BB162" s="295"/>
      <c r="BC162" s="347"/>
      <c r="BD162" s="295"/>
      <c r="BE162" s="295"/>
      <c r="BF162" s="295"/>
      <c r="BG162" s="295"/>
      <c r="BH162" s="317"/>
    </row>
    <row r="163" spans="1:60" ht="38.25" customHeight="1" x14ac:dyDescent="0.3">
      <c r="A163" s="238"/>
      <c r="B163" s="170"/>
      <c r="C163" s="160"/>
      <c r="D163" s="159"/>
      <c r="E163" s="159"/>
      <c r="F163" s="159" t="s">
        <v>67</v>
      </c>
      <c r="G163" s="219" t="s">
        <v>564</v>
      </c>
      <c r="H163" s="159"/>
      <c r="I163" s="159"/>
      <c r="J163" s="159"/>
      <c r="K163" s="159"/>
      <c r="L163" s="159"/>
      <c r="M163" s="172"/>
      <c r="N163" s="173"/>
      <c r="O163" s="174"/>
      <c r="P163" s="160"/>
      <c r="Q163" s="166"/>
      <c r="R163" s="120" t="s">
        <v>565</v>
      </c>
      <c r="S163" s="54" t="s">
        <v>78</v>
      </c>
      <c r="T163" s="119" t="s">
        <v>566</v>
      </c>
      <c r="U163" s="54" t="s">
        <v>79</v>
      </c>
      <c r="V163" s="54" t="s">
        <v>184</v>
      </c>
      <c r="W163" s="64">
        <f>VLOOKUP(V163,'[13]Datos Validacion'!$K$6:$L$8,2,0)</f>
        <v>0.15</v>
      </c>
      <c r="X163" s="59" t="s">
        <v>96</v>
      </c>
      <c r="Y163" s="52">
        <f>VLOOKUP(X163,'[13]Datos Validacion'!$M$6:$N$7,2,0)</f>
        <v>0.15</v>
      </c>
      <c r="Z163" s="54" t="s">
        <v>82</v>
      </c>
      <c r="AA163" s="69" t="s">
        <v>567</v>
      </c>
      <c r="AB163" s="54" t="s">
        <v>84</v>
      </c>
      <c r="AC163" s="137" t="s">
        <v>568</v>
      </c>
      <c r="AD163" s="121">
        <f t="shared" si="39"/>
        <v>0.3</v>
      </c>
      <c r="AE163" s="108" t="str">
        <f t="shared" si="40"/>
        <v>MUY BAJA</v>
      </c>
      <c r="AF163" s="108">
        <f t="shared" si="44"/>
        <v>2.5401599999999996E-2</v>
      </c>
      <c r="AG163" s="162"/>
      <c r="AH163" s="162"/>
      <c r="AI163" s="166"/>
      <c r="AJ163" s="159"/>
      <c r="AK163" s="168"/>
      <c r="AL163" s="168"/>
      <c r="AM163" s="311"/>
      <c r="AN163" s="295"/>
      <c r="AO163" s="295"/>
      <c r="AP163" s="295"/>
      <c r="AQ163" s="295"/>
      <c r="AR163" s="295"/>
      <c r="AS163" s="295"/>
      <c r="AT163" s="347"/>
      <c r="AU163" s="295"/>
      <c r="AV163" s="295"/>
      <c r="AW163" s="295"/>
      <c r="AX163" s="295"/>
      <c r="AY163" s="295"/>
      <c r="AZ163" s="295"/>
      <c r="BA163" s="295"/>
      <c r="BB163" s="295"/>
      <c r="BC163" s="347"/>
      <c r="BD163" s="295"/>
      <c r="BE163" s="295"/>
      <c r="BF163" s="295"/>
      <c r="BG163" s="295"/>
      <c r="BH163" s="317"/>
    </row>
    <row r="164" spans="1:60" ht="38.25" customHeight="1" x14ac:dyDescent="0.3">
      <c r="A164" s="238"/>
      <c r="B164" s="170"/>
      <c r="C164" s="160"/>
      <c r="D164" s="159"/>
      <c r="E164" s="159"/>
      <c r="F164" s="159"/>
      <c r="G164" s="219"/>
      <c r="H164" s="159"/>
      <c r="I164" s="159"/>
      <c r="J164" s="159"/>
      <c r="K164" s="159"/>
      <c r="L164" s="159"/>
      <c r="M164" s="172"/>
      <c r="N164" s="173"/>
      <c r="O164" s="174"/>
      <c r="P164" s="160"/>
      <c r="Q164" s="166"/>
      <c r="R164" s="120" t="s">
        <v>569</v>
      </c>
      <c r="S164" s="54" t="s">
        <v>78</v>
      </c>
      <c r="T164" s="59" t="s">
        <v>547</v>
      </c>
      <c r="U164" s="54" t="s">
        <v>79</v>
      </c>
      <c r="V164" s="54" t="s">
        <v>184</v>
      </c>
      <c r="W164" s="64">
        <f>VLOOKUP(V164,'[13]Datos Validacion'!$K$6:$L$8,2,0)</f>
        <v>0.15</v>
      </c>
      <c r="X164" s="59" t="s">
        <v>96</v>
      </c>
      <c r="Y164" s="52">
        <f>VLOOKUP(X164,'[13]Datos Validacion'!$M$6:$N$7,2,0)</f>
        <v>0.15</v>
      </c>
      <c r="Z164" s="54" t="s">
        <v>82</v>
      </c>
      <c r="AA164" s="69" t="s">
        <v>570</v>
      </c>
      <c r="AB164" s="54" t="s">
        <v>84</v>
      </c>
      <c r="AC164" s="137" t="s">
        <v>571</v>
      </c>
      <c r="AD164" s="121">
        <f t="shared" si="39"/>
        <v>0.3</v>
      </c>
      <c r="AE164" s="108" t="str">
        <f t="shared" si="40"/>
        <v>MUY BAJA</v>
      </c>
      <c r="AF164" s="108">
        <f t="shared" si="44"/>
        <v>1.7781119999999997E-2</v>
      </c>
      <c r="AG164" s="162"/>
      <c r="AH164" s="162"/>
      <c r="AI164" s="166"/>
      <c r="AJ164" s="159"/>
      <c r="AK164" s="168"/>
      <c r="AL164" s="168"/>
      <c r="AM164" s="311"/>
      <c r="AN164" s="295"/>
      <c r="AO164" s="295"/>
      <c r="AP164" s="295"/>
      <c r="AQ164" s="295"/>
      <c r="AR164" s="295"/>
      <c r="AS164" s="295"/>
      <c r="AT164" s="347"/>
      <c r="AU164" s="295"/>
      <c r="AV164" s="295"/>
      <c r="AW164" s="295"/>
      <c r="AX164" s="295"/>
      <c r="AY164" s="295"/>
      <c r="AZ164" s="295"/>
      <c r="BA164" s="295"/>
      <c r="BB164" s="295"/>
      <c r="BC164" s="347"/>
      <c r="BD164" s="295"/>
      <c r="BE164" s="295"/>
      <c r="BF164" s="295"/>
      <c r="BG164" s="295"/>
      <c r="BH164" s="317"/>
    </row>
    <row r="165" spans="1:60" ht="38.25" customHeight="1" x14ac:dyDescent="0.3">
      <c r="A165" s="238"/>
      <c r="B165" s="170"/>
      <c r="C165" s="160"/>
      <c r="D165" s="159"/>
      <c r="E165" s="159"/>
      <c r="F165" s="159"/>
      <c r="G165" s="219"/>
      <c r="H165" s="159"/>
      <c r="I165" s="159"/>
      <c r="J165" s="159"/>
      <c r="K165" s="159"/>
      <c r="L165" s="159"/>
      <c r="M165" s="172"/>
      <c r="N165" s="173"/>
      <c r="O165" s="174"/>
      <c r="P165" s="160"/>
      <c r="Q165" s="166"/>
      <c r="R165" s="120" t="s">
        <v>572</v>
      </c>
      <c r="S165" s="54" t="s">
        <v>78</v>
      </c>
      <c r="T165" s="59" t="s">
        <v>547</v>
      </c>
      <c r="U165" s="54" t="s">
        <v>79</v>
      </c>
      <c r="V165" s="54" t="s">
        <v>184</v>
      </c>
      <c r="W165" s="64">
        <f>VLOOKUP(V165,'[13]Datos Validacion'!$K$6:$L$8,2,0)</f>
        <v>0.15</v>
      </c>
      <c r="X165" s="59" t="s">
        <v>96</v>
      </c>
      <c r="Y165" s="52">
        <f>VLOOKUP(X165,'[13]Datos Validacion'!$M$6:$N$7,2,0)</f>
        <v>0.15</v>
      </c>
      <c r="Z165" s="54" t="s">
        <v>82</v>
      </c>
      <c r="AA165" s="69" t="s">
        <v>573</v>
      </c>
      <c r="AB165" s="54" t="s">
        <v>84</v>
      </c>
      <c r="AC165" s="137" t="s">
        <v>574</v>
      </c>
      <c r="AD165" s="121">
        <f t="shared" si="39"/>
        <v>0.3</v>
      </c>
      <c r="AE165" s="108" t="str">
        <f t="shared" si="40"/>
        <v>MUY BAJA</v>
      </c>
      <c r="AF165" s="108">
        <f t="shared" si="44"/>
        <v>1.2446783999999999E-2</v>
      </c>
      <c r="AG165" s="162"/>
      <c r="AH165" s="162"/>
      <c r="AI165" s="166"/>
      <c r="AJ165" s="159"/>
      <c r="AK165" s="168"/>
      <c r="AL165" s="168"/>
      <c r="AM165" s="311"/>
      <c r="AN165" s="295"/>
      <c r="AO165" s="295"/>
      <c r="AP165" s="295"/>
      <c r="AQ165" s="295"/>
      <c r="AR165" s="295"/>
      <c r="AS165" s="295"/>
      <c r="AT165" s="347"/>
      <c r="AU165" s="295"/>
      <c r="AV165" s="295"/>
      <c r="AW165" s="295"/>
      <c r="AX165" s="295"/>
      <c r="AY165" s="295"/>
      <c r="AZ165" s="295"/>
      <c r="BA165" s="295"/>
      <c r="BB165" s="295"/>
      <c r="BC165" s="347"/>
      <c r="BD165" s="295"/>
      <c r="BE165" s="295"/>
      <c r="BF165" s="295"/>
      <c r="BG165" s="295"/>
      <c r="BH165" s="317"/>
    </row>
    <row r="166" spans="1:60" ht="38.25" customHeight="1" x14ac:dyDescent="0.3">
      <c r="A166" s="238"/>
      <c r="B166" s="170"/>
      <c r="C166" s="160"/>
      <c r="D166" s="159"/>
      <c r="E166" s="159"/>
      <c r="F166" s="159"/>
      <c r="G166" s="219"/>
      <c r="H166" s="159"/>
      <c r="I166" s="159"/>
      <c r="J166" s="159"/>
      <c r="K166" s="159"/>
      <c r="L166" s="159"/>
      <c r="M166" s="172"/>
      <c r="N166" s="173"/>
      <c r="O166" s="174"/>
      <c r="P166" s="160"/>
      <c r="Q166" s="166"/>
      <c r="R166" s="120" t="s">
        <v>575</v>
      </c>
      <c r="S166" s="54" t="s">
        <v>78</v>
      </c>
      <c r="T166" s="59" t="s">
        <v>576</v>
      </c>
      <c r="U166" s="54" t="s">
        <v>79</v>
      </c>
      <c r="V166" s="54" t="s">
        <v>184</v>
      </c>
      <c r="W166" s="64">
        <f>VLOOKUP(V166,'[13]Datos Validacion'!$K$6:$L$8,2,0)</f>
        <v>0.15</v>
      </c>
      <c r="X166" s="59" t="s">
        <v>96</v>
      </c>
      <c r="Y166" s="52">
        <f>VLOOKUP(X166,'[13]Datos Validacion'!$M$6:$N$7,2,0)</f>
        <v>0.15</v>
      </c>
      <c r="Z166" s="54" t="s">
        <v>82</v>
      </c>
      <c r="AA166" s="69" t="s">
        <v>577</v>
      </c>
      <c r="AB166" s="54" t="s">
        <v>84</v>
      </c>
      <c r="AC166" s="137" t="s">
        <v>578</v>
      </c>
      <c r="AD166" s="121">
        <f t="shared" si="39"/>
        <v>0.3</v>
      </c>
      <c r="AE166" s="108" t="str">
        <f t="shared" si="40"/>
        <v>MUY BAJA</v>
      </c>
      <c r="AF166" s="108">
        <f t="shared" si="44"/>
        <v>8.7127487999999996E-3</v>
      </c>
      <c r="AG166" s="162"/>
      <c r="AH166" s="162"/>
      <c r="AI166" s="166"/>
      <c r="AJ166" s="159"/>
      <c r="AK166" s="168"/>
      <c r="AL166" s="168"/>
      <c r="AM166" s="311"/>
      <c r="AN166" s="295"/>
      <c r="AO166" s="295"/>
      <c r="AP166" s="295"/>
      <c r="AQ166" s="295"/>
      <c r="AR166" s="295"/>
      <c r="AS166" s="295"/>
      <c r="AT166" s="347"/>
      <c r="AU166" s="295"/>
      <c r="AV166" s="295"/>
      <c r="AW166" s="295"/>
      <c r="AX166" s="295"/>
      <c r="AY166" s="295"/>
      <c r="AZ166" s="295"/>
      <c r="BA166" s="295"/>
      <c r="BB166" s="295"/>
      <c r="BC166" s="347"/>
      <c r="BD166" s="295"/>
      <c r="BE166" s="295"/>
      <c r="BF166" s="295"/>
      <c r="BG166" s="295"/>
      <c r="BH166" s="317"/>
    </row>
    <row r="167" spans="1:60" ht="57" customHeight="1" x14ac:dyDescent="0.3">
      <c r="A167" s="238" t="s">
        <v>3</v>
      </c>
      <c r="B167" s="170"/>
      <c r="C167" s="160" t="s">
        <v>495</v>
      </c>
      <c r="D167" s="159" t="s">
        <v>513</v>
      </c>
      <c r="E167" s="159" t="s">
        <v>497</v>
      </c>
      <c r="F167" s="110" t="s">
        <v>67</v>
      </c>
      <c r="G167" s="112" t="s">
        <v>579</v>
      </c>
      <c r="H167" s="159" t="s">
        <v>580</v>
      </c>
      <c r="I167" s="159" t="s">
        <v>581</v>
      </c>
      <c r="J167" s="110" t="s">
        <v>71</v>
      </c>
      <c r="K167" s="159" t="s">
        <v>582</v>
      </c>
      <c r="L167" s="159" t="s">
        <v>73</v>
      </c>
      <c r="M167" s="172">
        <f>VLOOKUP(L167,'[13]Datos Validacion'!$C$6:$D$10,2,0)</f>
        <v>0.6</v>
      </c>
      <c r="N167" s="173" t="s">
        <v>223</v>
      </c>
      <c r="O167" s="174">
        <f>VLOOKUP(N167,'[12]Datos Validacion'!$E$6:$F$15,2,0)</f>
        <v>0.2</v>
      </c>
      <c r="P167" s="214" t="s">
        <v>291</v>
      </c>
      <c r="Q167" s="166" t="s">
        <v>76</v>
      </c>
      <c r="R167" s="49" t="s">
        <v>1343</v>
      </c>
      <c r="S167" s="54" t="s">
        <v>78</v>
      </c>
      <c r="T167" s="59" t="s">
        <v>583</v>
      </c>
      <c r="U167" s="54" t="s">
        <v>79</v>
      </c>
      <c r="V167" s="54" t="s">
        <v>80</v>
      </c>
      <c r="W167" s="64">
        <f>VLOOKUP(V167,'[13]Datos Validacion'!$K$6:$L$8,2,0)</f>
        <v>0.25</v>
      </c>
      <c r="X167" s="59" t="s">
        <v>96</v>
      </c>
      <c r="Y167" s="52">
        <f>VLOOKUP(X167,'[13]Datos Validacion'!$M$6:$N$7,2,0)</f>
        <v>0.15</v>
      </c>
      <c r="Z167" s="54" t="s">
        <v>82</v>
      </c>
      <c r="AA167" s="69" t="s">
        <v>584</v>
      </c>
      <c r="AB167" s="54" t="s">
        <v>84</v>
      </c>
      <c r="AC167" s="59" t="s">
        <v>585</v>
      </c>
      <c r="AD167" s="121">
        <f t="shared" si="39"/>
        <v>0.4</v>
      </c>
      <c r="AE167" s="108" t="str">
        <f t="shared" si="40"/>
        <v>BAJA</v>
      </c>
      <c r="AF167" s="108">
        <f>IF(OR(V167="prevenir",V167="detectar"),(M167-(M167*AD167)), M167)</f>
        <v>0.36</v>
      </c>
      <c r="AG167" s="162" t="str">
        <f t="shared" si="41"/>
        <v>LEVE</v>
      </c>
      <c r="AH167" s="162">
        <f>IF(V167="corregir",(O167-(O167*AD167)), O167)</f>
        <v>0.2</v>
      </c>
      <c r="AI167" s="166" t="s">
        <v>146</v>
      </c>
      <c r="AJ167" s="159" t="s">
        <v>86</v>
      </c>
      <c r="AK167" s="168"/>
      <c r="AL167" s="168"/>
      <c r="AM167" s="376">
        <v>45119</v>
      </c>
      <c r="AN167" s="295" t="s">
        <v>1800</v>
      </c>
      <c r="AO167" s="293"/>
      <c r="AP167" s="293" t="s">
        <v>3</v>
      </c>
      <c r="AQ167" s="295" t="s">
        <v>1801</v>
      </c>
      <c r="AR167" s="293" t="s">
        <v>3</v>
      </c>
      <c r="AS167" s="293"/>
      <c r="AT167" s="295" t="s">
        <v>1802</v>
      </c>
      <c r="AU167" s="293" t="s">
        <v>3</v>
      </c>
      <c r="AV167" s="293"/>
      <c r="AW167" s="295" t="s">
        <v>1803</v>
      </c>
      <c r="AX167" s="293"/>
      <c r="AY167" s="293" t="s">
        <v>3</v>
      </c>
      <c r="AZ167" s="295" t="s">
        <v>1804</v>
      </c>
      <c r="BA167" s="293" t="s">
        <v>3</v>
      </c>
      <c r="BB167" s="293"/>
      <c r="BC167" s="295" t="s">
        <v>1805</v>
      </c>
      <c r="BD167" s="293"/>
      <c r="BE167" s="293" t="s">
        <v>3</v>
      </c>
      <c r="BF167" s="295" t="s">
        <v>1806</v>
      </c>
      <c r="BG167" s="295" t="s">
        <v>1807</v>
      </c>
      <c r="BH167" s="317" t="s">
        <v>2010</v>
      </c>
    </row>
    <row r="168" spans="1:60" ht="51.75" customHeight="1" x14ac:dyDescent="0.3">
      <c r="A168" s="238"/>
      <c r="B168" s="170"/>
      <c r="C168" s="160"/>
      <c r="D168" s="159"/>
      <c r="E168" s="159"/>
      <c r="F168" s="159" t="s">
        <v>67</v>
      </c>
      <c r="G168" s="175" t="s">
        <v>586</v>
      </c>
      <c r="H168" s="159"/>
      <c r="I168" s="159"/>
      <c r="J168" s="159" t="s">
        <v>71</v>
      </c>
      <c r="K168" s="159"/>
      <c r="L168" s="159"/>
      <c r="M168" s="172"/>
      <c r="N168" s="173"/>
      <c r="O168" s="174"/>
      <c r="P168" s="214"/>
      <c r="Q168" s="166"/>
      <c r="R168" s="49" t="s">
        <v>587</v>
      </c>
      <c r="S168" s="54" t="s">
        <v>78</v>
      </c>
      <c r="T168" s="59" t="s">
        <v>588</v>
      </c>
      <c r="U168" s="54" t="s">
        <v>79</v>
      </c>
      <c r="V168" s="54" t="s">
        <v>80</v>
      </c>
      <c r="W168" s="64">
        <f>VLOOKUP(V168,'[13]Datos Validacion'!$K$6:$L$8,2,0)</f>
        <v>0.25</v>
      </c>
      <c r="X168" s="59" t="s">
        <v>96</v>
      </c>
      <c r="Y168" s="52">
        <f>VLOOKUP(X168,'[13]Datos Validacion'!$M$6:$N$7,2,0)</f>
        <v>0.15</v>
      </c>
      <c r="Z168" s="54" t="s">
        <v>82</v>
      </c>
      <c r="AA168" s="69" t="s">
        <v>589</v>
      </c>
      <c r="AB168" s="54" t="s">
        <v>84</v>
      </c>
      <c r="AC168" s="59" t="s">
        <v>590</v>
      </c>
      <c r="AD168" s="121">
        <f t="shared" si="39"/>
        <v>0.4</v>
      </c>
      <c r="AE168" s="108" t="str">
        <f t="shared" si="40"/>
        <v>BAJA</v>
      </c>
      <c r="AF168" s="108">
        <f>+AF167-(AF167*AD168)</f>
        <v>0.216</v>
      </c>
      <c r="AG168" s="162"/>
      <c r="AH168" s="162"/>
      <c r="AI168" s="166"/>
      <c r="AJ168" s="159"/>
      <c r="AK168" s="168"/>
      <c r="AL168" s="168"/>
      <c r="AM168" s="376"/>
      <c r="AN168" s="295"/>
      <c r="AO168" s="293"/>
      <c r="AP168" s="293"/>
      <c r="AQ168" s="295"/>
      <c r="AR168" s="293"/>
      <c r="AS168" s="293"/>
      <c r="AT168" s="295"/>
      <c r="AU168" s="293"/>
      <c r="AV168" s="293"/>
      <c r="AW168" s="295"/>
      <c r="AX168" s="293"/>
      <c r="AY168" s="293"/>
      <c r="AZ168" s="295"/>
      <c r="BA168" s="293"/>
      <c r="BB168" s="293"/>
      <c r="BC168" s="295"/>
      <c r="BD168" s="293"/>
      <c r="BE168" s="293"/>
      <c r="BF168" s="295"/>
      <c r="BG168" s="295"/>
      <c r="BH168" s="317"/>
    </row>
    <row r="169" spans="1:60" ht="51.75" customHeight="1" x14ac:dyDescent="0.3">
      <c r="A169" s="238"/>
      <c r="B169" s="170"/>
      <c r="C169" s="160"/>
      <c r="D169" s="159"/>
      <c r="E169" s="159"/>
      <c r="F169" s="159"/>
      <c r="G169" s="175"/>
      <c r="H169" s="159"/>
      <c r="I169" s="159"/>
      <c r="J169" s="159"/>
      <c r="K169" s="159"/>
      <c r="L169" s="159"/>
      <c r="M169" s="172"/>
      <c r="N169" s="173"/>
      <c r="O169" s="174"/>
      <c r="P169" s="214"/>
      <c r="Q169" s="166"/>
      <c r="R169" s="49" t="s">
        <v>1344</v>
      </c>
      <c r="S169" s="54"/>
      <c r="T169" s="59" t="s">
        <v>588</v>
      </c>
      <c r="U169" s="54" t="s">
        <v>79</v>
      </c>
      <c r="V169" s="54" t="s">
        <v>80</v>
      </c>
      <c r="W169" s="64">
        <f>VLOOKUP(V169,'[13]Datos Validacion'!$K$6:$L$8,2,0)</f>
        <v>0.25</v>
      </c>
      <c r="X169" s="59" t="s">
        <v>96</v>
      </c>
      <c r="Y169" s="52">
        <f>VLOOKUP(X169,'[13]Datos Validacion'!$M$6:$N$7,2,0)</f>
        <v>0.15</v>
      </c>
      <c r="Z169" s="54" t="s">
        <v>82</v>
      </c>
      <c r="AA169" s="69"/>
      <c r="AB169" s="54" t="s">
        <v>84</v>
      </c>
      <c r="AC169" s="59"/>
      <c r="AD169" s="121">
        <f t="shared" si="39"/>
        <v>0.4</v>
      </c>
      <c r="AE169" s="108" t="str">
        <f t="shared" ref="AE169" si="45">IF(AF169&lt;=20%,"MUY BAJA",IF(AF169&lt;=40%,"BAJA",IF(AF169&lt;=60%,"media",IF(AF169&lt;=80%,"alta","MUY alta"))))</f>
        <v>MUY BAJA</v>
      </c>
      <c r="AF169" s="108">
        <f>+AF168-(AF168*AD169)</f>
        <v>0.12959999999999999</v>
      </c>
      <c r="AG169" s="162"/>
      <c r="AH169" s="162"/>
      <c r="AI169" s="166"/>
      <c r="AJ169" s="159"/>
      <c r="AK169" s="168"/>
      <c r="AL169" s="168"/>
      <c r="AM169" s="376"/>
      <c r="AN169" s="295"/>
      <c r="AO169" s="293"/>
      <c r="AP169" s="293"/>
      <c r="AQ169" s="295"/>
      <c r="AR169" s="293"/>
      <c r="AS169" s="293"/>
      <c r="AT169" s="295"/>
      <c r="AU169" s="293"/>
      <c r="AV169" s="293"/>
      <c r="AW169" s="295"/>
      <c r="AX169" s="293"/>
      <c r="AY169" s="293"/>
      <c r="AZ169" s="295"/>
      <c r="BA169" s="293"/>
      <c r="BB169" s="293"/>
      <c r="BC169" s="295"/>
      <c r="BD169" s="293"/>
      <c r="BE169" s="293"/>
      <c r="BF169" s="295"/>
      <c r="BG169" s="295"/>
      <c r="BH169" s="317"/>
    </row>
    <row r="170" spans="1:60" ht="53.25" customHeight="1" x14ac:dyDescent="0.3">
      <c r="A170" s="238"/>
      <c r="B170" s="170"/>
      <c r="C170" s="160"/>
      <c r="D170" s="159"/>
      <c r="E170" s="159"/>
      <c r="F170" s="110" t="s">
        <v>67</v>
      </c>
      <c r="G170" s="112" t="s">
        <v>591</v>
      </c>
      <c r="H170" s="159"/>
      <c r="I170" s="159"/>
      <c r="J170" s="110" t="s">
        <v>71</v>
      </c>
      <c r="K170" s="159"/>
      <c r="L170" s="159"/>
      <c r="M170" s="172"/>
      <c r="N170" s="173"/>
      <c r="O170" s="174"/>
      <c r="P170" s="214"/>
      <c r="Q170" s="166"/>
      <c r="R170" s="49" t="s">
        <v>1345</v>
      </c>
      <c r="S170" s="54" t="s">
        <v>78</v>
      </c>
      <c r="T170" s="59" t="s">
        <v>588</v>
      </c>
      <c r="U170" s="54" t="s">
        <v>79</v>
      </c>
      <c r="V170" s="54" t="s">
        <v>80</v>
      </c>
      <c r="W170" s="64">
        <f>VLOOKUP(V170,'[13]Datos Validacion'!$K$6:$L$8,2,0)</f>
        <v>0.25</v>
      </c>
      <c r="X170" s="59" t="s">
        <v>96</v>
      </c>
      <c r="Y170" s="52">
        <f>VLOOKUP(X170,'[13]Datos Validacion'!$M$6:$N$7,2,0)</f>
        <v>0.15</v>
      </c>
      <c r="Z170" s="54" t="s">
        <v>82</v>
      </c>
      <c r="AA170" s="69"/>
      <c r="AB170" s="54" t="s">
        <v>84</v>
      </c>
      <c r="AC170" s="59"/>
      <c r="AD170" s="121">
        <f t="shared" si="39"/>
        <v>0.4</v>
      </c>
      <c r="AE170" s="108" t="str">
        <f t="shared" si="40"/>
        <v>MUY BAJA</v>
      </c>
      <c r="AF170" s="108">
        <f>+AF168-(AF168*AD170)</f>
        <v>0.12959999999999999</v>
      </c>
      <c r="AG170" s="162"/>
      <c r="AH170" s="162"/>
      <c r="AI170" s="166"/>
      <c r="AJ170" s="159"/>
      <c r="AK170" s="168"/>
      <c r="AL170" s="168"/>
      <c r="AM170" s="376"/>
      <c r="AN170" s="295"/>
      <c r="AO170" s="293"/>
      <c r="AP170" s="293"/>
      <c r="AQ170" s="295"/>
      <c r="AR170" s="293"/>
      <c r="AS170" s="293"/>
      <c r="AT170" s="295"/>
      <c r="AU170" s="293"/>
      <c r="AV170" s="293"/>
      <c r="AW170" s="295"/>
      <c r="AX170" s="293"/>
      <c r="AY170" s="293"/>
      <c r="AZ170" s="295"/>
      <c r="BA170" s="293"/>
      <c r="BB170" s="293"/>
      <c r="BC170" s="295"/>
      <c r="BD170" s="293"/>
      <c r="BE170" s="293"/>
      <c r="BF170" s="295"/>
      <c r="BG170" s="295"/>
      <c r="BH170" s="317"/>
    </row>
    <row r="171" spans="1:60" ht="54" customHeight="1" x14ac:dyDescent="0.3">
      <c r="A171" s="238" t="s">
        <v>3</v>
      </c>
      <c r="B171" s="170"/>
      <c r="C171" s="160" t="s">
        <v>495</v>
      </c>
      <c r="D171" s="159" t="s">
        <v>513</v>
      </c>
      <c r="E171" s="159" t="s">
        <v>497</v>
      </c>
      <c r="F171" s="159" t="s">
        <v>67</v>
      </c>
      <c r="G171" s="219" t="s">
        <v>592</v>
      </c>
      <c r="H171" s="159" t="s">
        <v>593</v>
      </c>
      <c r="I171" s="219" t="s">
        <v>594</v>
      </c>
      <c r="J171" s="159" t="s">
        <v>71</v>
      </c>
      <c r="K171" s="159" t="s">
        <v>595</v>
      </c>
      <c r="L171" s="159" t="s">
        <v>73</v>
      </c>
      <c r="M171" s="172">
        <f>VLOOKUP(L171,'[13]Datos Validacion'!$C$6:$D$10,2,0)</f>
        <v>0.6</v>
      </c>
      <c r="N171" s="173" t="s">
        <v>223</v>
      </c>
      <c r="O171" s="174">
        <f>VLOOKUP(N171,'[12]Datos Validacion'!$E$6:$F$15,2,0)</f>
        <v>0.2</v>
      </c>
      <c r="P171" s="219" t="s">
        <v>291</v>
      </c>
      <c r="Q171" s="166" t="s">
        <v>76</v>
      </c>
      <c r="R171" s="49" t="s">
        <v>596</v>
      </c>
      <c r="S171" s="54" t="s">
        <v>78</v>
      </c>
      <c r="T171" s="110" t="s">
        <v>504</v>
      </c>
      <c r="U171" s="54" t="s">
        <v>79</v>
      </c>
      <c r="V171" s="54" t="s">
        <v>80</v>
      </c>
      <c r="W171" s="64">
        <f>VLOOKUP(V171,'[13]Datos Validacion'!$K$6:$L$8,2,0)</f>
        <v>0.25</v>
      </c>
      <c r="X171" s="59" t="s">
        <v>96</v>
      </c>
      <c r="Y171" s="52">
        <f>VLOOKUP(X171,'[13]Datos Validacion'!$M$6:$N$7,2,0)</f>
        <v>0.15</v>
      </c>
      <c r="Z171" s="54" t="s">
        <v>82</v>
      </c>
      <c r="AA171" s="69" t="s">
        <v>597</v>
      </c>
      <c r="AB171" s="54" t="s">
        <v>84</v>
      </c>
      <c r="AC171" s="68" t="s">
        <v>598</v>
      </c>
      <c r="AD171" s="121">
        <f t="shared" si="39"/>
        <v>0.4</v>
      </c>
      <c r="AE171" s="108" t="str">
        <f t="shared" si="40"/>
        <v>BAJA</v>
      </c>
      <c r="AF171" s="108">
        <f>IF(OR(V171="prevenir",V171="detectar"),(M171-(M171*AD171)), M171)</f>
        <v>0.36</v>
      </c>
      <c r="AG171" s="162" t="str">
        <f t="shared" si="41"/>
        <v>LEVE</v>
      </c>
      <c r="AH171" s="162">
        <f>IF(V171="corregir",(O171-(O171*AD171)), O171)</f>
        <v>0.2</v>
      </c>
      <c r="AI171" s="166" t="s">
        <v>146</v>
      </c>
      <c r="AJ171" s="159" t="s">
        <v>86</v>
      </c>
      <c r="AK171" s="168"/>
      <c r="AL171" s="168"/>
      <c r="AM171" s="311">
        <v>45119</v>
      </c>
      <c r="AN171" s="295" t="str">
        <f>UPPER("Secretaria")</f>
        <v>SECRETARIA</v>
      </c>
      <c r="AO171" s="295"/>
      <c r="AP171" s="295" t="s">
        <v>3</v>
      </c>
      <c r="AQ171" s="295" t="str">
        <f>UPPER("A la fecha no se ha recibido quejas puntuales sobre funcionarios que hayan tenido incumplimento con base en el código de integridad.")</f>
        <v>A LA FECHA NO SE HA RECIBIDO QUEJAS PUNTUALES SOBRE FUNCIONARIOS QUE HAYAN TENIDO INCUMPLIMENTO CON BASE EN EL CÓDIGO DE INTEGRIDAD.</v>
      </c>
      <c r="AR171" s="295" t="s">
        <v>3</v>
      </c>
      <c r="AS171" s="295"/>
      <c r="AT171" s="295" t="str">
        <f>UPPER("La ejecución de actividades asociadas a la Política de Integridad han permitido evitar la materialización del riesgo adecuadamente.")</f>
        <v>LA EJECUCIÓN DE ACTIVIDADES ASOCIADAS A LA POLÍTICA DE INTEGRIDAD HAN PERMITIDO EVITAR LA MATERIALIZACIÓN DEL RIESGO ADECUADAMENTE.</v>
      </c>
      <c r="AU171" s="295" t="s">
        <v>3</v>
      </c>
      <c r="AV171" s="295"/>
      <c r="AW171" s="295" t="str">
        <f>UPPER("Para la vigencia 2023, el plan de implementación de la política de integridad ha tenido para el primer semestre la formulación necesaria para la consolidación del cronograma que tendrá su ejecución el el segundo semestre")</f>
        <v>PARA LA VIGENCIA 2023, EL PLAN DE IMPLEMENTACIÓN DE LA POLÍTICA DE INTEGRIDAD HA TENIDO PARA EL PRIMER SEMESTRE LA FORMULACIÓN NECESARIA PARA LA CONSOLIDACIÓN DEL CRONOGRAMA QUE TENDRÁ SU EJECUCIÓN EL EL SEGUNDO SEMESTRE</v>
      </c>
      <c r="AX171" s="295"/>
      <c r="AY171" s="295" t="s">
        <v>3</v>
      </c>
      <c r="AZ171" s="295" t="str">
        <f>UPPER("Actualmente se tiene una implementación adecuada de la política y el plan de implementación de la misma da respuesta acorde")</f>
        <v>ACTUALMENTE SE TIENE UNA IMPLEMENTACIÓN ADECUADA DE LA POLÍTICA Y EL PLAN DE IMPLEMENTACIÓN DE LA MISMA DA RESPUESTA ACORDE</v>
      </c>
      <c r="BA171" s="295" t="s">
        <v>3</v>
      </c>
      <c r="BB171" s="295"/>
      <c r="BC171" s="295" t="str">
        <f>UPPER("El plan se tiene previsto en su ejecución para el segundo semestre conforme a la validación del primer semestre")</f>
        <v>EL PLAN SE TIENE PREVISTO EN SU EJECUCIÓN PARA EL SEGUNDO SEMESTRE CONFORME A LA VALIDACIÓN DEL PRIMER SEMESTRE</v>
      </c>
      <c r="BD171" s="295"/>
      <c r="BE171" s="295" t="s">
        <v>3</v>
      </c>
      <c r="BF171" s="295" t="str">
        <f>UPPER("Cumple las expectativas de control deseadas para evitar la materialización del riesgo")</f>
        <v>CUMPLE LAS EXPECTATIVAS DE CONTROL DESEADAS PARA EVITAR LA MATERIALIZACIÓN DEL RIESGO</v>
      </c>
      <c r="BG171" s="295" t="str">
        <f>UPPER("Plan de implementación de la Política de Integridad")</f>
        <v>PLAN DE IMPLEMENTACIÓN DE LA POLÍTICA DE INTEGRIDAD</v>
      </c>
      <c r="BH171" s="317" t="s">
        <v>2016</v>
      </c>
    </row>
    <row r="172" spans="1:60" ht="53.25" customHeight="1" x14ac:dyDescent="0.3">
      <c r="A172" s="238"/>
      <c r="B172" s="170"/>
      <c r="C172" s="160"/>
      <c r="D172" s="159"/>
      <c r="E172" s="159"/>
      <c r="F172" s="159"/>
      <c r="G172" s="219"/>
      <c r="H172" s="159"/>
      <c r="I172" s="219"/>
      <c r="J172" s="159"/>
      <c r="K172" s="159"/>
      <c r="L172" s="159"/>
      <c r="M172" s="172"/>
      <c r="N172" s="173"/>
      <c r="O172" s="174"/>
      <c r="P172" s="219"/>
      <c r="Q172" s="166"/>
      <c r="R172" s="49" t="s">
        <v>599</v>
      </c>
      <c r="S172" s="54" t="s">
        <v>78</v>
      </c>
      <c r="T172" s="110" t="s">
        <v>504</v>
      </c>
      <c r="U172" s="54" t="s">
        <v>79</v>
      </c>
      <c r="V172" s="54" t="s">
        <v>80</v>
      </c>
      <c r="W172" s="64">
        <f>VLOOKUP(V172,'[13]Datos Validacion'!$K$6:$L$8,2,0)</f>
        <v>0.25</v>
      </c>
      <c r="X172" s="59" t="s">
        <v>96</v>
      </c>
      <c r="Y172" s="52">
        <f>VLOOKUP(X172,'[13]Datos Validacion'!$M$6:$N$7,2,0)</f>
        <v>0.15</v>
      </c>
      <c r="Z172" s="54" t="s">
        <v>82</v>
      </c>
      <c r="AA172" s="69" t="s">
        <v>597</v>
      </c>
      <c r="AB172" s="54" t="s">
        <v>84</v>
      </c>
      <c r="AC172" s="54" t="s">
        <v>600</v>
      </c>
      <c r="AD172" s="121">
        <f t="shared" si="39"/>
        <v>0.4</v>
      </c>
      <c r="AE172" s="108" t="str">
        <f t="shared" si="40"/>
        <v>BAJA</v>
      </c>
      <c r="AF172" s="108">
        <f>+AF171-(AF171*AD172)</f>
        <v>0.216</v>
      </c>
      <c r="AG172" s="162"/>
      <c r="AH172" s="162"/>
      <c r="AI172" s="166"/>
      <c r="AJ172" s="159"/>
      <c r="AK172" s="168"/>
      <c r="AL172" s="168"/>
      <c r="AM172" s="311"/>
      <c r="AN172" s="295"/>
      <c r="AO172" s="295"/>
      <c r="AP172" s="295"/>
      <c r="AQ172" s="295"/>
      <c r="AR172" s="295"/>
      <c r="AS172" s="295"/>
      <c r="AT172" s="295"/>
      <c r="AU172" s="295"/>
      <c r="AV172" s="295"/>
      <c r="AW172" s="295"/>
      <c r="AX172" s="295"/>
      <c r="AY172" s="295"/>
      <c r="AZ172" s="295"/>
      <c r="BA172" s="295"/>
      <c r="BB172" s="295"/>
      <c r="BC172" s="295"/>
      <c r="BD172" s="295"/>
      <c r="BE172" s="295"/>
      <c r="BF172" s="295"/>
      <c r="BG172" s="295"/>
      <c r="BH172" s="317"/>
    </row>
    <row r="173" spans="1:60" ht="38.25" customHeight="1" x14ac:dyDescent="0.3">
      <c r="A173" s="240" t="s">
        <v>3</v>
      </c>
      <c r="B173" s="203"/>
      <c r="C173" s="212" t="s">
        <v>1354</v>
      </c>
      <c r="D173" s="159" t="s">
        <v>241</v>
      </c>
      <c r="E173" s="159" t="s">
        <v>1347</v>
      </c>
      <c r="F173" s="159" t="s">
        <v>67</v>
      </c>
      <c r="G173" s="213" t="s">
        <v>242</v>
      </c>
      <c r="H173" s="159" t="s">
        <v>1346</v>
      </c>
      <c r="I173" s="215" t="s">
        <v>243</v>
      </c>
      <c r="J173" s="159" t="s">
        <v>244</v>
      </c>
      <c r="K173" s="159" t="s">
        <v>245</v>
      </c>
      <c r="L173" s="159" t="s">
        <v>246</v>
      </c>
      <c r="M173" s="172">
        <f>VLOOKUP(L173,'[5]Datos Validacion'!$C$6:$D$10,2,0)</f>
        <v>0.8</v>
      </c>
      <c r="N173" s="173" t="s">
        <v>74</v>
      </c>
      <c r="O173" s="174">
        <f>VLOOKUP(N173,'[5]Datos Validacion'!$E$6:$F$15,2,0)</f>
        <v>0.4</v>
      </c>
      <c r="P173" s="160" t="s">
        <v>239</v>
      </c>
      <c r="Q173" s="166" t="s">
        <v>76</v>
      </c>
      <c r="R173" s="63" t="s">
        <v>247</v>
      </c>
      <c r="S173" s="50" t="s">
        <v>78</v>
      </c>
      <c r="T173" s="51" t="s">
        <v>248</v>
      </c>
      <c r="U173" s="50" t="s">
        <v>79</v>
      </c>
      <c r="V173" s="50" t="s">
        <v>80</v>
      </c>
      <c r="W173" s="64">
        <f>VLOOKUP(V173,'[5]Datos Validacion'!$K$6:$L$8,2,0)</f>
        <v>0.25</v>
      </c>
      <c r="X173" s="51" t="s">
        <v>96</v>
      </c>
      <c r="Y173" s="52">
        <f>VLOOKUP(X173,'[5]Datos Validacion'!$M$6:$N$7,2,0)</f>
        <v>0.15</v>
      </c>
      <c r="Z173" s="50" t="s">
        <v>82</v>
      </c>
      <c r="AA173" s="62" t="s">
        <v>249</v>
      </c>
      <c r="AB173" s="50" t="s">
        <v>84</v>
      </c>
      <c r="AC173" s="51" t="s">
        <v>250</v>
      </c>
      <c r="AD173" s="121">
        <f t="shared" si="39"/>
        <v>0.4</v>
      </c>
      <c r="AE173" s="109" t="str">
        <f t="shared" ref="AE173:AE181" si="46">IF(AF173&lt;=20%,"MUY BAJA",IF(AF173&lt;=40%,"BAJA",IF(AF173&lt;=60%,"MEDIA",IF(AF173&lt;=80%,"ALTA","MUY ALTA"))))</f>
        <v>MEDIA</v>
      </c>
      <c r="AF173" s="108">
        <f>IF(OR(V173="prevenir",V173="detectar"),(M173-(M173*AD173)), M173)</f>
        <v>0.48</v>
      </c>
      <c r="AG173" s="162" t="str">
        <f>IF(AH173&lt;=20%,"LEVE",IF(AH173&lt;=40%,"MENOR",IF(AH173&lt;=60%,"MODERADO",IF(AH173&lt;=80%,"MAYOR","CATASTROFICO"))))</f>
        <v>MENOR</v>
      </c>
      <c r="AH173" s="162">
        <f>IF(V173="corregir",(O173-(O173*AD173)), O173)</f>
        <v>0.4</v>
      </c>
      <c r="AI173" s="166" t="s">
        <v>146</v>
      </c>
      <c r="AJ173" s="159" t="s">
        <v>86</v>
      </c>
      <c r="AK173" s="168"/>
      <c r="AL173" s="168"/>
      <c r="AM173" s="376">
        <v>45119</v>
      </c>
      <c r="AN173" s="295" t="s">
        <v>1808</v>
      </c>
      <c r="AO173" s="293"/>
      <c r="AP173" s="293" t="s">
        <v>3</v>
      </c>
      <c r="AQ173" s="346" t="s">
        <v>1809</v>
      </c>
      <c r="AR173" s="293" t="s">
        <v>3</v>
      </c>
      <c r="AS173" s="293"/>
      <c r="AT173" s="295" t="s">
        <v>1810</v>
      </c>
      <c r="AU173" s="293" t="s">
        <v>3</v>
      </c>
      <c r="AV173" s="293"/>
      <c r="AW173" s="295" t="s">
        <v>1811</v>
      </c>
      <c r="AX173" s="293" t="s">
        <v>3</v>
      </c>
      <c r="AY173" s="293"/>
      <c r="AZ173" s="346" t="s">
        <v>1812</v>
      </c>
      <c r="BA173" s="293" t="s">
        <v>3</v>
      </c>
      <c r="BB173" s="293"/>
      <c r="BC173" s="346" t="s">
        <v>1813</v>
      </c>
      <c r="BD173" s="293"/>
      <c r="BE173" s="293" t="s">
        <v>3</v>
      </c>
      <c r="BF173" s="295" t="s">
        <v>1814</v>
      </c>
      <c r="BG173" s="347" t="str">
        <f>UPPER("TH-PR-027 Conformación y funcionamiento del Comité Paritario de Seguridad y Salud en el Trabajo - COPASST (Condiciones Generales)")</f>
        <v>TH-PR-027 CONFORMACIÓN Y FUNCIONAMIENTO DEL COMITÉ PARITARIO DE SEGURIDAD Y SALUD EN EL TRABAJO - COPASST (CONDICIONES GENERALES)</v>
      </c>
      <c r="BH173" s="317" t="s">
        <v>2010</v>
      </c>
    </row>
    <row r="174" spans="1:60" ht="25.5" customHeight="1" x14ac:dyDescent="0.3">
      <c r="A174" s="240"/>
      <c r="B174" s="203"/>
      <c r="C174" s="212"/>
      <c r="D174" s="159"/>
      <c r="E174" s="159"/>
      <c r="F174" s="159"/>
      <c r="G174" s="213"/>
      <c r="H174" s="159"/>
      <c r="I174" s="215"/>
      <c r="J174" s="159"/>
      <c r="K174" s="159"/>
      <c r="L174" s="159"/>
      <c r="M174" s="172"/>
      <c r="N174" s="173"/>
      <c r="O174" s="174"/>
      <c r="P174" s="160"/>
      <c r="Q174" s="166"/>
      <c r="R174" s="63" t="s">
        <v>251</v>
      </c>
      <c r="S174" s="50" t="s">
        <v>78</v>
      </c>
      <c r="T174" s="51" t="s">
        <v>248</v>
      </c>
      <c r="U174" s="50" t="s">
        <v>79</v>
      </c>
      <c r="V174" s="50" t="s">
        <v>184</v>
      </c>
      <c r="W174" s="64">
        <f>VLOOKUP(V174,'[5]Datos Validacion'!$K$6:$L$8,2,0)</f>
        <v>0.15</v>
      </c>
      <c r="X174" s="51" t="s">
        <v>96</v>
      </c>
      <c r="Y174" s="52">
        <f>VLOOKUP(X174,'[5]Datos Validacion'!$M$6:$N$7,2,0)</f>
        <v>0.15</v>
      </c>
      <c r="Z174" s="50" t="s">
        <v>82</v>
      </c>
      <c r="AA174" s="62" t="s">
        <v>252</v>
      </c>
      <c r="AB174" s="50" t="s">
        <v>84</v>
      </c>
      <c r="AC174" s="51" t="s">
        <v>253</v>
      </c>
      <c r="AD174" s="121">
        <f t="shared" si="39"/>
        <v>0.3</v>
      </c>
      <c r="AE174" s="109" t="str">
        <f t="shared" si="46"/>
        <v>BAJA</v>
      </c>
      <c r="AF174" s="108">
        <f t="shared" ref="AF174:AF179" si="47">+AF173-(AF173*AD174)</f>
        <v>0.33599999999999997</v>
      </c>
      <c r="AG174" s="162"/>
      <c r="AH174" s="162"/>
      <c r="AI174" s="166"/>
      <c r="AJ174" s="159"/>
      <c r="AK174" s="168"/>
      <c r="AL174" s="168"/>
      <c r="AM174" s="376"/>
      <c r="AN174" s="295"/>
      <c r="AO174" s="293"/>
      <c r="AP174" s="293"/>
      <c r="AQ174" s="346"/>
      <c r="AR174" s="293"/>
      <c r="AS174" s="293"/>
      <c r="AT174" s="295"/>
      <c r="AU174" s="293"/>
      <c r="AV174" s="293"/>
      <c r="AW174" s="295"/>
      <c r="AX174" s="293"/>
      <c r="AY174" s="293"/>
      <c r="AZ174" s="346"/>
      <c r="BA174" s="293"/>
      <c r="BB174" s="293"/>
      <c r="BC174" s="346"/>
      <c r="BD174" s="293"/>
      <c r="BE174" s="293"/>
      <c r="BF174" s="295"/>
      <c r="BG174" s="347" t="str">
        <f>UPPER("TH-PR-028 Elaboración, control, entrega y seguimiento de elementos de Protección Personal – EPP (Condiciones Generales)")</f>
        <v>TH-PR-028 ELABORACIÓN, CONTROL, ENTREGA Y SEGUIMIENTO DE ELEMENTOS DE PROTECCIÓN PERSONAL – EPP (CONDICIONES GENERALES)</v>
      </c>
      <c r="BH174" s="317"/>
    </row>
    <row r="175" spans="1:60" ht="38.25" customHeight="1" x14ac:dyDescent="0.3">
      <c r="A175" s="240"/>
      <c r="B175" s="203"/>
      <c r="C175" s="212"/>
      <c r="D175" s="159"/>
      <c r="E175" s="159"/>
      <c r="F175" s="159"/>
      <c r="G175" s="213"/>
      <c r="H175" s="159"/>
      <c r="I175" s="215"/>
      <c r="J175" s="159"/>
      <c r="K175" s="159"/>
      <c r="L175" s="159"/>
      <c r="M175" s="172"/>
      <c r="N175" s="173"/>
      <c r="O175" s="174"/>
      <c r="P175" s="160"/>
      <c r="Q175" s="166"/>
      <c r="R175" s="63" t="s">
        <v>254</v>
      </c>
      <c r="S175" s="50" t="s">
        <v>78</v>
      </c>
      <c r="T175" s="51" t="s">
        <v>255</v>
      </c>
      <c r="U175" s="50" t="s">
        <v>79</v>
      </c>
      <c r="V175" s="50" t="s">
        <v>80</v>
      </c>
      <c r="W175" s="64">
        <f>VLOOKUP(V175,'[5]Datos Validacion'!$K$6:$L$8,2,0)</f>
        <v>0.25</v>
      </c>
      <c r="X175" s="51" t="s">
        <v>96</v>
      </c>
      <c r="Y175" s="52">
        <f>VLOOKUP(X175,'[5]Datos Validacion'!$M$6:$N$7,2,0)</f>
        <v>0.15</v>
      </c>
      <c r="Z175" s="50" t="s">
        <v>82</v>
      </c>
      <c r="AA175" s="62" t="s">
        <v>256</v>
      </c>
      <c r="AB175" s="50" t="s">
        <v>84</v>
      </c>
      <c r="AC175" s="51" t="s">
        <v>257</v>
      </c>
      <c r="AD175" s="121">
        <f t="shared" si="39"/>
        <v>0.4</v>
      </c>
      <c r="AE175" s="109" t="str">
        <f t="shared" si="46"/>
        <v>BAJA</v>
      </c>
      <c r="AF175" s="108">
        <f t="shared" si="47"/>
        <v>0.20159999999999997</v>
      </c>
      <c r="AG175" s="162"/>
      <c r="AH175" s="162"/>
      <c r="AI175" s="166"/>
      <c r="AJ175" s="159"/>
      <c r="AK175" s="168"/>
      <c r="AL175" s="168"/>
      <c r="AM175" s="376"/>
      <c r="AN175" s="295"/>
      <c r="AO175" s="293"/>
      <c r="AP175" s="293"/>
      <c r="AQ175" s="346"/>
      <c r="AR175" s="293"/>
      <c r="AS175" s="293"/>
      <c r="AT175" s="295"/>
      <c r="AU175" s="293"/>
      <c r="AV175" s="293"/>
      <c r="AW175" s="295"/>
      <c r="AX175" s="293"/>
      <c r="AY175" s="293"/>
      <c r="AZ175" s="346"/>
      <c r="BA175" s="293"/>
      <c r="BB175" s="293"/>
      <c r="BC175" s="346"/>
      <c r="BD175" s="293"/>
      <c r="BE175" s="293"/>
      <c r="BF175" s="295"/>
      <c r="BG175" s="347" t="str">
        <f>UPPER("TH-PR-029 Exámenes médicos Ocupacionales (Condiciones Generales)")</f>
        <v>TH-PR-029 EXÁMENES MÉDICOS OCUPACIONALES (CONDICIONES GENERALES)</v>
      </c>
      <c r="BH175" s="317"/>
    </row>
    <row r="176" spans="1:60" ht="38.25" customHeight="1" x14ac:dyDescent="0.3">
      <c r="A176" s="240"/>
      <c r="B176" s="203"/>
      <c r="C176" s="212"/>
      <c r="D176" s="159"/>
      <c r="E176" s="159"/>
      <c r="F176" s="159" t="s">
        <v>67</v>
      </c>
      <c r="G176" s="213" t="s">
        <v>258</v>
      </c>
      <c r="H176" s="159"/>
      <c r="I176" s="215"/>
      <c r="J176" s="159"/>
      <c r="K176" s="159"/>
      <c r="L176" s="159"/>
      <c r="M176" s="172"/>
      <c r="N176" s="173"/>
      <c r="O176" s="174"/>
      <c r="P176" s="160"/>
      <c r="Q176" s="166"/>
      <c r="R176" s="63" t="s">
        <v>259</v>
      </c>
      <c r="S176" s="50" t="s">
        <v>78</v>
      </c>
      <c r="T176" s="51" t="s">
        <v>260</v>
      </c>
      <c r="U176" s="50" t="s">
        <v>79</v>
      </c>
      <c r="V176" s="50" t="s">
        <v>80</v>
      </c>
      <c r="W176" s="64">
        <f>VLOOKUP(V176,'[5]Datos Validacion'!$K$6:$L$8,2,0)</f>
        <v>0.25</v>
      </c>
      <c r="X176" s="51" t="s">
        <v>96</v>
      </c>
      <c r="Y176" s="52">
        <f>VLOOKUP(X176,'[5]Datos Validacion'!$M$6:$N$7,2,0)</f>
        <v>0.15</v>
      </c>
      <c r="Z176" s="50" t="s">
        <v>82</v>
      </c>
      <c r="AA176" s="62" t="s">
        <v>261</v>
      </c>
      <c r="AB176" s="50" t="s">
        <v>84</v>
      </c>
      <c r="AC176" s="51" t="s">
        <v>262</v>
      </c>
      <c r="AD176" s="121">
        <f t="shared" si="39"/>
        <v>0.4</v>
      </c>
      <c r="AE176" s="109" t="str">
        <f t="shared" si="46"/>
        <v>MUY BAJA</v>
      </c>
      <c r="AF176" s="108">
        <f t="shared" si="47"/>
        <v>0.12095999999999998</v>
      </c>
      <c r="AG176" s="162"/>
      <c r="AH176" s="162"/>
      <c r="AI176" s="166"/>
      <c r="AJ176" s="159"/>
      <c r="AK176" s="168"/>
      <c r="AL176" s="168"/>
      <c r="AM176" s="376"/>
      <c r="AN176" s="295"/>
      <c r="AO176" s="293"/>
      <c r="AP176" s="293"/>
      <c r="AQ176" s="346"/>
      <c r="AR176" s="293"/>
      <c r="AS176" s="293"/>
      <c r="AT176" s="295"/>
      <c r="AU176" s="293"/>
      <c r="AV176" s="293"/>
      <c r="AW176" s="295"/>
      <c r="AX176" s="293"/>
      <c r="AY176" s="293"/>
      <c r="AZ176" s="346"/>
      <c r="BA176" s="293"/>
      <c r="BB176" s="293"/>
      <c r="BC176" s="346"/>
      <c r="BD176" s="293"/>
      <c r="BE176" s="293"/>
      <c r="BF176" s="295"/>
      <c r="BG176" s="347" t="str">
        <f>UPPER("TH-PR-032 Reporte e investigación de los incidentes, accidentes de trabajo y enfermedades laborales (Condiciones Generales)")</f>
        <v>TH-PR-032 REPORTE E INVESTIGACIÓN DE LOS INCIDENTES, ACCIDENTES DE TRABAJO Y ENFERMEDADES LABORALES (CONDICIONES GENERALES)</v>
      </c>
      <c r="BH176" s="317"/>
    </row>
    <row r="177" spans="1:61" ht="93" customHeight="1" x14ac:dyDescent="0.3">
      <c r="A177" s="240"/>
      <c r="B177" s="203"/>
      <c r="C177" s="212"/>
      <c r="D177" s="159"/>
      <c r="E177" s="159"/>
      <c r="F177" s="159"/>
      <c r="G177" s="213"/>
      <c r="H177" s="159"/>
      <c r="I177" s="215"/>
      <c r="J177" s="159"/>
      <c r="K177" s="159"/>
      <c r="L177" s="159"/>
      <c r="M177" s="172"/>
      <c r="N177" s="173"/>
      <c r="O177" s="174"/>
      <c r="P177" s="160"/>
      <c r="Q177" s="166"/>
      <c r="R177" s="63" t="s">
        <v>263</v>
      </c>
      <c r="S177" s="50" t="s">
        <v>78</v>
      </c>
      <c r="T177" s="51" t="s">
        <v>264</v>
      </c>
      <c r="U177" s="50" t="s">
        <v>79</v>
      </c>
      <c r="V177" s="50" t="s">
        <v>80</v>
      </c>
      <c r="W177" s="64">
        <f>VLOOKUP(V177,'[5]Datos Validacion'!$K$6:$L$8,2,0)</f>
        <v>0.25</v>
      </c>
      <c r="X177" s="51" t="s">
        <v>96</v>
      </c>
      <c r="Y177" s="52">
        <f>VLOOKUP(X177,'[5]Datos Validacion'!$M$6:$N$7,2,0)</f>
        <v>0.15</v>
      </c>
      <c r="Z177" s="50" t="s">
        <v>82</v>
      </c>
      <c r="AA177" s="62" t="s">
        <v>265</v>
      </c>
      <c r="AB177" s="50" t="s">
        <v>84</v>
      </c>
      <c r="AC177" s="51" t="s">
        <v>266</v>
      </c>
      <c r="AD177" s="121">
        <f t="shared" ref="AD177:AD208" si="48">+W177+Y177</f>
        <v>0.4</v>
      </c>
      <c r="AE177" s="109" t="str">
        <f t="shared" si="46"/>
        <v>MUY BAJA</v>
      </c>
      <c r="AF177" s="108">
        <f t="shared" si="47"/>
        <v>7.2575999999999988E-2</v>
      </c>
      <c r="AG177" s="162"/>
      <c r="AH177" s="162"/>
      <c r="AI177" s="166"/>
      <c r="AJ177" s="159"/>
      <c r="AK177" s="168"/>
      <c r="AL177" s="168"/>
      <c r="AM177" s="376"/>
      <c r="AN177" s="295"/>
      <c r="AO177" s="293"/>
      <c r="AP177" s="293"/>
      <c r="AQ177" s="346"/>
      <c r="AR177" s="293"/>
      <c r="AS177" s="293"/>
      <c r="AT177" s="295"/>
      <c r="AU177" s="293"/>
      <c r="AV177" s="293"/>
      <c r="AW177" s="295"/>
      <c r="AX177" s="293"/>
      <c r="AY177" s="293"/>
      <c r="AZ177" s="346"/>
      <c r="BA177" s="293"/>
      <c r="BB177" s="293"/>
      <c r="BC177" s="346"/>
      <c r="BD177" s="293"/>
      <c r="BE177" s="293"/>
      <c r="BF177" s="295"/>
      <c r="BG177" s="347"/>
      <c r="BH177" s="317"/>
    </row>
    <row r="178" spans="1:61" ht="51" customHeight="1" x14ac:dyDescent="0.3">
      <c r="A178" s="240"/>
      <c r="B178" s="203"/>
      <c r="C178" s="212"/>
      <c r="D178" s="159"/>
      <c r="E178" s="159"/>
      <c r="F178" s="110" t="s">
        <v>67</v>
      </c>
      <c r="G178" s="61" t="s">
        <v>267</v>
      </c>
      <c r="H178" s="159"/>
      <c r="I178" s="215"/>
      <c r="J178" s="159"/>
      <c r="K178" s="159"/>
      <c r="L178" s="159"/>
      <c r="M178" s="172"/>
      <c r="N178" s="173"/>
      <c r="O178" s="174"/>
      <c r="P178" s="160"/>
      <c r="Q178" s="166"/>
      <c r="R178" s="65" t="s">
        <v>268</v>
      </c>
      <c r="S178" s="50" t="s">
        <v>78</v>
      </c>
      <c r="T178" s="51" t="s">
        <v>269</v>
      </c>
      <c r="U178" s="50" t="s">
        <v>79</v>
      </c>
      <c r="V178" s="50" t="s">
        <v>80</v>
      </c>
      <c r="W178" s="64">
        <f>VLOOKUP(V178,'[5]Datos Validacion'!$K$6:$L$8,2,0)</f>
        <v>0.25</v>
      </c>
      <c r="X178" s="51" t="s">
        <v>96</v>
      </c>
      <c r="Y178" s="52">
        <f>VLOOKUP(X178,'[5]Datos Validacion'!$M$6:$N$7,2,0)</f>
        <v>0.15</v>
      </c>
      <c r="Z178" s="50" t="s">
        <v>82</v>
      </c>
      <c r="AA178" s="62" t="s">
        <v>270</v>
      </c>
      <c r="AB178" s="50" t="s">
        <v>84</v>
      </c>
      <c r="AC178" s="51" t="s">
        <v>271</v>
      </c>
      <c r="AD178" s="121">
        <f t="shared" si="48"/>
        <v>0.4</v>
      </c>
      <c r="AE178" s="109" t="str">
        <f t="shared" si="46"/>
        <v>MUY BAJA</v>
      </c>
      <c r="AF178" s="108">
        <f t="shared" si="47"/>
        <v>4.354559999999999E-2</v>
      </c>
      <c r="AG178" s="162"/>
      <c r="AH178" s="162"/>
      <c r="AI178" s="166"/>
      <c r="AJ178" s="159"/>
      <c r="AK178" s="168"/>
      <c r="AL178" s="168"/>
      <c r="AM178" s="376"/>
      <c r="AN178" s="295"/>
      <c r="AO178" s="293"/>
      <c r="AP178" s="293"/>
      <c r="AQ178" s="346"/>
      <c r="AR178" s="293"/>
      <c r="AS178" s="293"/>
      <c r="AT178" s="295"/>
      <c r="AU178" s="293"/>
      <c r="AV178" s="293"/>
      <c r="AW178" s="295"/>
      <c r="AX178" s="293"/>
      <c r="AY178" s="293"/>
      <c r="AZ178" s="346"/>
      <c r="BA178" s="293"/>
      <c r="BB178" s="293"/>
      <c r="BC178" s="346"/>
      <c r="BD178" s="293"/>
      <c r="BE178" s="293"/>
      <c r="BF178" s="295"/>
      <c r="BG178" s="347"/>
      <c r="BH178" s="317"/>
    </row>
    <row r="179" spans="1:61" ht="98.25" customHeight="1" x14ac:dyDescent="0.3">
      <c r="A179" s="240"/>
      <c r="B179" s="203"/>
      <c r="C179" s="212"/>
      <c r="D179" s="159"/>
      <c r="E179" s="159"/>
      <c r="F179" s="110" t="s">
        <v>67</v>
      </c>
      <c r="G179" s="60" t="s">
        <v>272</v>
      </c>
      <c r="H179" s="159"/>
      <c r="I179" s="215"/>
      <c r="J179" s="159"/>
      <c r="K179" s="159"/>
      <c r="L179" s="159"/>
      <c r="M179" s="172"/>
      <c r="N179" s="173"/>
      <c r="O179" s="174"/>
      <c r="P179" s="160"/>
      <c r="Q179" s="166"/>
      <c r="R179" s="65" t="s">
        <v>273</v>
      </c>
      <c r="S179" s="50" t="s">
        <v>78</v>
      </c>
      <c r="T179" s="51" t="s">
        <v>274</v>
      </c>
      <c r="U179" s="50" t="s">
        <v>79</v>
      </c>
      <c r="V179" s="50" t="s">
        <v>80</v>
      </c>
      <c r="W179" s="64">
        <f>VLOOKUP(V179,'[5]Datos Validacion'!$K$6:$L$8,2,0)</f>
        <v>0.25</v>
      </c>
      <c r="X179" s="51" t="s">
        <v>96</v>
      </c>
      <c r="Y179" s="52">
        <f>VLOOKUP(X179,'[5]Datos Validacion'!$M$6:$N$7,2,0)</f>
        <v>0.15</v>
      </c>
      <c r="Z179" s="50" t="s">
        <v>82</v>
      </c>
      <c r="AA179" s="62" t="s">
        <v>240</v>
      </c>
      <c r="AB179" s="50" t="s">
        <v>84</v>
      </c>
      <c r="AC179" s="51" t="s">
        <v>275</v>
      </c>
      <c r="AD179" s="121">
        <f t="shared" si="48"/>
        <v>0.4</v>
      </c>
      <c r="AE179" s="109" t="str">
        <f t="shared" si="46"/>
        <v>MUY BAJA</v>
      </c>
      <c r="AF179" s="108">
        <f t="shared" si="47"/>
        <v>2.6127359999999992E-2</v>
      </c>
      <c r="AG179" s="162"/>
      <c r="AH179" s="162"/>
      <c r="AI179" s="166"/>
      <c r="AJ179" s="159"/>
      <c r="AK179" s="168"/>
      <c r="AL179" s="168"/>
      <c r="AM179" s="376"/>
      <c r="AN179" s="295"/>
      <c r="AO179" s="293"/>
      <c r="AP179" s="293"/>
      <c r="AQ179" s="346"/>
      <c r="AR179" s="293"/>
      <c r="AS179" s="293"/>
      <c r="AT179" s="295"/>
      <c r="AU179" s="293"/>
      <c r="AV179" s="293"/>
      <c r="AW179" s="295"/>
      <c r="AX179" s="293"/>
      <c r="AY179" s="293"/>
      <c r="AZ179" s="346"/>
      <c r="BA179" s="293"/>
      <c r="BB179" s="293"/>
      <c r="BC179" s="346"/>
      <c r="BD179" s="293"/>
      <c r="BE179" s="293"/>
      <c r="BF179" s="295"/>
      <c r="BG179" s="347"/>
      <c r="BH179" s="317"/>
    </row>
    <row r="180" spans="1:61" ht="158.25" customHeight="1" x14ac:dyDescent="0.3">
      <c r="A180" s="153" t="s">
        <v>3</v>
      </c>
      <c r="B180" s="50"/>
      <c r="C180" s="51" t="s">
        <v>1354</v>
      </c>
      <c r="D180" s="110" t="s">
        <v>241</v>
      </c>
      <c r="E180" s="110" t="s">
        <v>1347</v>
      </c>
      <c r="F180" s="110" t="s">
        <v>276</v>
      </c>
      <c r="G180" s="61" t="s">
        <v>277</v>
      </c>
      <c r="H180" s="110" t="s">
        <v>1348</v>
      </c>
      <c r="I180" s="154" t="s">
        <v>278</v>
      </c>
      <c r="J180" s="110" t="s">
        <v>71</v>
      </c>
      <c r="K180" s="110" t="s">
        <v>279</v>
      </c>
      <c r="L180" s="110" t="s">
        <v>152</v>
      </c>
      <c r="M180" s="52">
        <f>VLOOKUP(L180,'[5]Datos Validacion'!$C$6:$D$10,2,0)</f>
        <v>0.4</v>
      </c>
      <c r="N180" s="150" t="s">
        <v>76</v>
      </c>
      <c r="O180" s="151">
        <f>VLOOKUP(N180,'[5]Datos Validacion'!$E$6:$F$15,2,0)</f>
        <v>0.6</v>
      </c>
      <c r="P180" s="59" t="s">
        <v>280</v>
      </c>
      <c r="Q180" s="149" t="s">
        <v>76</v>
      </c>
      <c r="R180" s="72" t="s">
        <v>281</v>
      </c>
      <c r="S180" s="50" t="s">
        <v>78</v>
      </c>
      <c r="T180" s="51" t="s">
        <v>269</v>
      </c>
      <c r="U180" s="50" t="s">
        <v>79</v>
      </c>
      <c r="V180" s="50" t="s">
        <v>184</v>
      </c>
      <c r="W180" s="52">
        <f>VLOOKUP(V180,'[5]Datos Validacion'!$K$6:$L$8,2,0)</f>
        <v>0.15</v>
      </c>
      <c r="X180" s="51" t="s">
        <v>96</v>
      </c>
      <c r="Y180" s="52">
        <f>VLOOKUP(X180,'[5]Datos Validacion'!$M$6:$N$7,2,0)</f>
        <v>0.15</v>
      </c>
      <c r="Z180" s="50" t="s">
        <v>82</v>
      </c>
      <c r="AA180" s="62" t="s">
        <v>282</v>
      </c>
      <c r="AB180" s="50" t="s">
        <v>84</v>
      </c>
      <c r="AC180" s="51" t="s">
        <v>283</v>
      </c>
      <c r="AD180" s="121">
        <f t="shared" si="48"/>
        <v>0.3</v>
      </c>
      <c r="AE180" s="109" t="str">
        <f t="shared" si="46"/>
        <v>BAJA</v>
      </c>
      <c r="AF180" s="108">
        <f>IF(OR(V180="prevenir",V180="detectar"),(M180-(M180*AD180)), M180)</f>
        <v>0.28000000000000003</v>
      </c>
      <c r="AG180" s="109" t="str">
        <f>IF(AH180&lt;=20%,"LEVE",IF(AH180&lt;=40%,"MENOR",IF(AH180&lt;=60%,"MODERADO",IF(AH180&lt;=80%,"MAYOR","CATASTROFICO"))))</f>
        <v>MODERADO</v>
      </c>
      <c r="AH180" s="109">
        <f>IF(V180="corregir",(O180-(O180*AD180)), O180)</f>
        <v>0.6</v>
      </c>
      <c r="AI180" s="149" t="s">
        <v>76</v>
      </c>
      <c r="AJ180" s="110" t="s">
        <v>86</v>
      </c>
      <c r="AK180" s="122"/>
      <c r="AL180" s="122"/>
      <c r="AM180" s="377">
        <v>45119</v>
      </c>
      <c r="AN180" s="347" t="s">
        <v>1808</v>
      </c>
      <c r="AO180" s="378"/>
      <c r="AP180" s="351" t="s">
        <v>3</v>
      </c>
      <c r="AQ180" s="379" t="s">
        <v>1815</v>
      </c>
      <c r="AR180" s="351" t="s">
        <v>3</v>
      </c>
      <c r="AS180" s="378"/>
      <c r="AT180" s="379" t="s">
        <v>1816</v>
      </c>
      <c r="AU180" s="351" t="s">
        <v>3</v>
      </c>
      <c r="AV180" s="378"/>
      <c r="AW180" s="379" t="s">
        <v>1817</v>
      </c>
      <c r="AX180" s="378"/>
      <c r="AY180" s="351" t="s">
        <v>3</v>
      </c>
      <c r="AZ180" s="379" t="s">
        <v>1818</v>
      </c>
      <c r="BA180" s="351" t="s">
        <v>3</v>
      </c>
      <c r="BB180" s="378"/>
      <c r="BC180" s="291" t="s">
        <v>1819</v>
      </c>
      <c r="BD180" s="378"/>
      <c r="BE180" s="351" t="s">
        <v>3</v>
      </c>
      <c r="BF180" s="347" t="s">
        <v>1814</v>
      </c>
      <c r="BG180" s="291" t="str">
        <f>UPPER("SG-PR-030 Identificación de Peligros y Valoración de Riesgos (Act. 6)")</f>
        <v>SG-PR-030 IDENTIFICACIÓN DE PELIGROS Y VALORACIÓN DE RIESGOS (ACT. 6)</v>
      </c>
      <c r="BH180" s="290" t="s">
        <v>2010</v>
      </c>
    </row>
    <row r="181" spans="1:61" s="48" customFormat="1" ht="89.25" customHeight="1" x14ac:dyDescent="0.35">
      <c r="A181" s="170" t="s">
        <v>3</v>
      </c>
      <c r="B181" s="170"/>
      <c r="C181" s="170" t="s">
        <v>1715</v>
      </c>
      <c r="D181" s="159" t="s">
        <v>601</v>
      </c>
      <c r="E181" s="159" t="s">
        <v>602</v>
      </c>
      <c r="F181" s="159" t="s">
        <v>67</v>
      </c>
      <c r="G181" s="112" t="s">
        <v>603</v>
      </c>
      <c r="H181" s="159" t="s">
        <v>604</v>
      </c>
      <c r="I181" s="159" t="s">
        <v>605</v>
      </c>
      <c r="J181" s="159" t="s">
        <v>71</v>
      </c>
      <c r="K181" s="159" t="s">
        <v>606</v>
      </c>
      <c r="L181" s="159" t="s">
        <v>152</v>
      </c>
      <c r="M181" s="172">
        <f>VLOOKUP(L181,'[14]Datos Validacion'!$C$6:$D$10,2,0)</f>
        <v>0.4</v>
      </c>
      <c r="N181" s="173" t="s">
        <v>76</v>
      </c>
      <c r="O181" s="174">
        <f>VLOOKUP(N181,'[14]Datos Validacion'!$E$6:$F$15,2,0)</f>
        <v>0.6</v>
      </c>
      <c r="P181" s="175" t="s">
        <v>291</v>
      </c>
      <c r="Q181" s="166" t="s">
        <v>76</v>
      </c>
      <c r="R181" s="73" t="s">
        <v>607</v>
      </c>
      <c r="S181" s="54" t="s">
        <v>78</v>
      </c>
      <c r="T181" s="59" t="s">
        <v>608</v>
      </c>
      <c r="U181" s="54" t="s">
        <v>79</v>
      </c>
      <c r="V181" s="54" t="s">
        <v>80</v>
      </c>
      <c r="W181" s="52">
        <f>VLOOKUP(V181,'[14]Datos Validacion'!$K$6:$L$8,2,0)</f>
        <v>0.25</v>
      </c>
      <c r="X181" s="59" t="s">
        <v>96</v>
      </c>
      <c r="Y181" s="52">
        <f>VLOOKUP(X181,'[14]Datos Validacion'!$M$6:$N$7,2,0)</f>
        <v>0.15</v>
      </c>
      <c r="Z181" s="54" t="s">
        <v>82</v>
      </c>
      <c r="AA181" s="69" t="s">
        <v>609</v>
      </c>
      <c r="AB181" s="54" t="s">
        <v>84</v>
      </c>
      <c r="AC181" s="59" t="s">
        <v>610</v>
      </c>
      <c r="AD181" s="121">
        <f t="shared" si="48"/>
        <v>0.4</v>
      </c>
      <c r="AE181" s="108" t="str">
        <f t="shared" si="46"/>
        <v>BAJA</v>
      </c>
      <c r="AF181" s="108">
        <f>IF(OR(V181="prevenir",V181="detectar"),(M181-(M181*AD181)), M181)</f>
        <v>0.24</v>
      </c>
      <c r="AG181" s="165" t="str">
        <f>IF(AH181&lt;=20%,"LEVE",IF(AH181&lt;=40%,"MENOR",IF(AH181&lt;=60%,"MODERADO",IF(AH181&lt;=80%,"MAYOR","CATASTROFICO"))))</f>
        <v>MODERADO</v>
      </c>
      <c r="AH181" s="165">
        <f>IF(V181="corregir",(O181-(O181*AD181)), O181)</f>
        <v>0.6</v>
      </c>
      <c r="AI181" s="166" t="s">
        <v>76</v>
      </c>
      <c r="AJ181" s="159" t="s">
        <v>86</v>
      </c>
      <c r="AK181" s="168"/>
      <c r="AL181" s="168"/>
      <c r="AM181" s="294"/>
      <c r="AN181" s="299"/>
      <c r="AO181" s="292"/>
      <c r="AP181" s="292"/>
      <c r="AQ181" s="299"/>
      <c r="AR181" s="299"/>
      <c r="AS181" s="299"/>
      <c r="AT181" s="299"/>
      <c r="AU181" s="299"/>
      <c r="AV181" s="299"/>
      <c r="AW181" s="299"/>
      <c r="AX181" s="299"/>
      <c r="AY181" s="299"/>
      <c r="AZ181" s="299"/>
      <c r="BA181" s="299"/>
      <c r="BB181" s="299"/>
      <c r="BC181" s="299"/>
      <c r="BD181" s="299"/>
      <c r="BE181" s="299"/>
      <c r="BF181" s="299"/>
      <c r="BG181" s="299"/>
      <c r="BH181" s="317" t="s">
        <v>2018</v>
      </c>
      <c r="BI181" s="144"/>
    </row>
    <row r="182" spans="1:61" ht="69" customHeight="1" x14ac:dyDescent="0.3">
      <c r="A182" s="170"/>
      <c r="B182" s="170"/>
      <c r="C182" s="170"/>
      <c r="D182" s="159"/>
      <c r="E182" s="159"/>
      <c r="F182" s="159"/>
      <c r="G182" s="112" t="s">
        <v>611</v>
      </c>
      <c r="H182" s="159"/>
      <c r="I182" s="159"/>
      <c r="J182" s="159"/>
      <c r="K182" s="159"/>
      <c r="L182" s="159"/>
      <c r="M182" s="172"/>
      <c r="N182" s="173"/>
      <c r="O182" s="174"/>
      <c r="P182" s="175"/>
      <c r="Q182" s="166"/>
      <c r="R182" s="142" t="s">
        <v>612</v>
      </c>
      <c r="S182" s="54" t="s">
        <v>78</v>
      </c>
      <c r="T182" s="59" t="s">
        <v>613</v>
      </c>
      <c r="U182" s="54" t="s">
        <v>79</v>
      </c>
      <c r="V182" s="54" t="s">
        <v>80</v>
      </c>
      <c r="W182" s="52">
        <f>VLOOKUP(V182,'[14]Datos Validacion'!$K$6:$L$8,2,0)</f>
        <v>0.25</v>
      </c>
      <c r="X182" s="59" t="s">
        <v>96</v>
      </c>
      <c r="Y182" s="52">
        <f>VLOOKUP(X182,'[14]Datos Validacion'!$M$6:$N$7,2,0)</f>
        <v>0.15</v>
      </c>
      <c r="Z182" s="54" t="s">
        <v>380</v>
      </c>
      <c r="AA182" s="69" t="s">
        <v>614</v>
      </c>
      <c r="AB182" s="54" t="s">
        <v>84</v>
      </c>
      <c r="AC182" s="59" t="s">
        <v>615</v>
      </c>
      <c r="AD182" s="121">
        <f t="shared" si="48"/>
        <v>0.4</v>
      </c>
      <c r="AE182" s="108" t="str">
        <f t="shared" ref="AE182:AE187" si="49">IF(AF182&lt;=20%,"MUY BAJA",IF(AF182&lt;=40%,"BAJA",IF(AF182&lt;=60%,"MEDIA",IF(AF182&lt;=80%,"ALTA","MUY ALTA"))))</f>
        <v>MUY BAJA</v>
      </c>
      <c r="AF182" s="108">
        <f>+AF181-(AF181*AD182)</f>
        <v>0.14399999999999999</v>
      </c>
      <c r="AG182" s="165"/>
      <c r="AH182" s="165"/>
      <c r="AI182" s="166"/>
      <c r="AJ182" s="159"/>
      <c r="AK182" s="168"/>
      <c r="AL182" s="168"/>
      <c r="AM182" s="294"/>
      <c r="AN182" s="299"/>
      <c r="AO182" s="292"/>
      <c r="AP182" s="292"/>
      <c r="AQ182" s="299"/>
      <c r="AR182" s="299"/>
      <c r="AS182" s="299"/>
      <c r="AT182" s="299"/>
      <c r="AU182" s="299"/>
      <c r="AV182" s="299"/>
      <c r="AW182" s="299"/>
      <c r="AX182" s="299"/>
      <c r="AY182" s="299"/>
      <c r="AZ182" s="299"/>
      <c r="BA182" s="299"/>
      <c r="BB182" s="299"/>
      <c r="BC182" s="299"/>
      <c r="BD182" s="299"/>
      <c r="BE182" s="299"/>
      <c r="BF182" s="299"/>
      <c r="BG182" s="299"/>
      <c r="BH182" s="317"/>
    </row>
    <row r="183" spans="1:61" ht="126" customHeight="1" x14ac:dyDescent="0.3">
      <c r="A183" s="54" t="s">
        <v>3</v>
      </c>
      <c r="B183" s="54"/>
      <c r="C183" s="54" t="s">
        <v>1715</v>
      </c>
      <c r="D183" s="110" t="s">
        <v>601</v>
      </c>
      <c r="E183" s="110" t="s">
        <v>602</v>
      </c>
      <c r="F183" s="110" t="s">
        <v>104</v>
      </c>
      <c r="G183" s="112" t="s">
        <v>616</v>
      </c>
      <c r="H183" s="110" t="s">
        <v>617</v>
      </c>
      <c r="I183" s="110" t="s">
        <v>618</v>
      </c>
      <c r="J183" s="110" t="s">
        <v>71</v>
      </c>
      <c r="K183" s="110" t="s">
        <v>619</v>
      </c>
      <c r="L183" s="110" t="s">
        <v>73</v>
      </c>
      <c r="M183" s="52">
        <f>VLOOKUP(L183,'[14]Datos Validacion'!$C$6:$D$10,2,0)</f>
        <v>0.6</v>
      </c>
      <c r="N183" s="150" t="s">
        <v>76</v>
      </c>
      <c r="O183" s="151">
        <f>VLOOKUP(N183,'[14]Datos Validacion'!$E$6:$F$15,2,0)</f>
        <v>0.6</v>
      </c>
      <c r="P183" s="59" t="s">
        <v>620</v>
      </c>
      <c r="Q183" s="149" t="s">
        <v>76</v>
      </c>
      <c r="R183" s="58" t="s">
        <v>621</v>
      </c>
      <c r="S183" s="54" t="s">
        <v>78</v>
      </c>
      <c r="T183" s="59" t="s">
        <v>622</v>
      </c>
      <c r="U183" s="54" t="s">
        <v>79</v>
      </c>
      <c r="V183" s="54" t="s">
        <v>80</v>
      </c>
      <c r="W183" s="52">
        <f>VLOOKUP(V183,'[14]Datos Validacion'!$K$6:$L$8,2,0)</f>
        <v>0.25</v>
      </c>
      <c r="X183" s="59" t="s">
        <v>96</v>
      </c>
      <c r="Y183" s="52">
        <f>VLOOKUP(X183,'[14]Datos Validacion'!$M$6:$N$7,2,0)</f>
        <v>0.15</v>
      </c>
      <c r="Z183" s="54" t="s">
        <v>82</v>
      </c>
      <c r="AA183" s="69" t="s">
        <v>623</v>
      </c>
      <c r="AB183" s="54" t="s">
        <v>84</v>
      </c>
      <c r="AC183" s="59" t="s">
        <v>624</v>
      </c>
      <c r="AD183" s="121">
        <f t="shared" si="48"/>
        <v>0.4</v>
      </c>
      <c r="AE183" s="108" t="str">
        <f t="shared" si="49"/>
        <v>BAJA</v>
      </c>
      <c r="AF183" s="108">
        <f>IF(OR(V183="prevenir",V183="detectar"),(M183-(M183*AD183)), M183)</f>
        <v>0.36</v>
      </c>
      <c r="AG183" s="108" t="str">
        <f t="shared" ref="AG183:AG184" si="50">IF(AH183&lt;=20%,"LEVE",IF(AH183&lt;=40%,"MENOR",IF(AH183&lt;=60%,"MODERADO",IF(AH183&lt;=80%,"MAYOR","CATASTROFICO"))))</f>
        <v>MODERADO</v>
      </c>
      <c r="AH183" s="108">
        <f>IF(V183="corregir",(O183-(O183*AD183)), O183)</f>
        <v>0.6</v>
      </c>
      <c r="AI183" s="149" t="s">
        <v>76</v>
      </c>
      <c r="AJ183" s="110" t="s">
        <v>86</v>
      </c>
      <c r="AK183" s="122"/>
      <c r="AL183" s="122"/>
      <c r="AM183" s="380"/>
      <c r="AN183" s="309"/>
      <c r="AO183" s="341"/>
      <c r="AP183" s="341"/>
      <c r="AQ183" s="309"/>
      <c r="AR183" s="309"/>
      <c r="AS183" s="309"/>
      <c r="AT183" s="309"/>
      <c r="AU183" s="309"/>
      <c r="AV183" s="309"/>
      <c r="AW183" s="309"/>
      <c r="AX183" s="309"/>
      <c r="AY183" s="309"/>
      <c r="AZ183" s="309"/>
      <c r="BA183" s="309"/>
      <c r="BB183" s="309"/>
      <c r="BC183" s="309"/>
      <c r="BD183" s="309"/>
      <c r="BE183" s="309"/>
      <c r="BF183" s="309"/>
      <c r="BG183" s="309"/>
      <c r="BH183" s="290" t="s">
        <v>2018</v>
      </c>
    </row>
    <row r="184" spans="1:61" ht="59.25" customHeight="1" x14ac:dyDescent="0.3">
      <c r="A184" s="170" t="s">
        <v>3</v>
      </c>
      <c r="B184" s="170"/>
      <c r="C184" s="170" t="s">
        <v>1715</v>
      </c>
      <c r="D184" s="159" t="s">
        <v>601</v>
      </c>
      <c r="E184" s="159" t="s">
        <v>602</v>
      </c>
      <c r="F184" s="159" t="s">
        <v>67</v>
      </c>
      <c r="G184" s="112" t="s">
        <v>625</v>
      </c>
      <c r="H184" s="159" t="s">
        <v>626</v>
      </c>
      <c r="I184" s="159" t="s">
        <v>627</v>
      </c>
      <c r="J184" s="159" t="s">
        <v>71</v>
      </c>
      <c r="K184" s="159" t="s">
        <v>628</v>
      </c>
      <c r="L184" s="159" t="s">
        <v>73</v>
      </c>
      <c r="M184" s="172">
        <f>VLOOKUP(L184,'[14]Datos Validacion'!$C$6:$D$10,2,0)</f>
        <v>0.6</v>
      </c>
      <c r="N184" s="173" t="s">
        <v>76</v>
      </c>
      <c r="O184" s="174">
        <f>VLOOKUP(N184,'[14]Datos Validacion'!$E$6:$F$15,2,0)</f>
        <v>0.6</v>
      </c>
      <c r="P184" s="160" t="s">
        <v>629</v>
      </c>
      <c r="Q184" s="166" t="s">
        <v>76</v>
      </c>
      <c r="R184" s="132" t="s">
        <v>630</v>
      </c>
      <c r="S184" s="54" t="s">
        <v>78</v>
      </c>
      <c r="T184" s="59" t="s">
        <v>631</v>
      </c>
      <c r="U184" s="54" t="s">
        <v>79</v>
      </c>
      <c r="V184" s="54" t="s">
        <v>80</v>
      </c>
      <c r="W184" s="52">
        <f>VLOOKUP(V184,'[14]Datos Validacion'!$K$6:$L$8,2,0)</f>
        <v>0.25</v>
      </c>
      <c r="X184" s="59" t="s">
        <v>96</v>
      </c>
      <c r="Y184" s="52">
        <f>VLOOKUP(X184,'[14]Datos Validacion'!$M$6:$N$7,2,0)</f>
        <v>0.15</v>
      </c>
      <c r="Z184" s="54" t="s">
        <v>82</v>
      </c>
      <c r="AA184" s="69" t="s">
        <v>632</v>
      </c>
      <c r="AB184" s="54" t="s">
        <v>84</v>
      </c>
      <c r="AC184" s="59" t="s">
        <v>633</v>
      </c>
      <c r="AD184" s="121">
        <f t="shared" si="48"/>
        <v>0.4</v>
      </c>
      <c r="AE184" s="108" t="str">
        <f t="shared" si="49"/>
        <v>BAJA</v>
      </c>
      <c r="AF184" s="108">
        <f>IF(OR(V184="prevenir",V184="detectar"),(M184-(M184*AD184)), M184)</f>
        <v>0.36</v>
      </c>
      <c r="AG184" s="165" t="str">
        <f t="shared" si="50"/>
        <v>MODERADO</v>
      </c>
      <c r="AH184" s="165">
        <f>IF(V184="corregir",(O184-(O184*AD184)), O184)</f>
        <v>0.6</v>
      </c>
      <c r="AI184" s="166" t="s">
        <v>76</v>
      </c>
      <c r="AJ184" s="159" t="s">
        <v>86</v>
      </c>
      <c r="AK184" s="168"/>
      <c r="AL184" s="168"/>
      <c r="AM184" s="294"/>
      <c r="AN184" s="299"/>
      <c r="AO184" s="292"/>
      <c r="AP184" s="292"/>
      <c r="AQ184" s="299"/>
      <c r="AR184" s="299"/>
      <c r="AS184" s="299"/>
      <c r="AT184" s="299"/>
      <c r="AU184" s="299"/>
      <c r="AV184" s="299"/>
      <c r="AW184" s="299"/>
      <c r="AX184" s="299"/>
      <c r="AY184" s="299"/>
      <c r="AZ184" s="299"/>
      <c r="BA184" s="299"/>
      <c r="BB184" s="299"/>
      <c r="BC184" s="299"/>
      <c r="BD184" s="299"/>
      <c r="BE184" s="299"/>
      <c r="BF184" s="299"/>
      <c r="BG184" s="299"/>
      <c r="BH184" s="317" t="s">
        <v>2019</v>
      </c>
    </row>
    <row r="185" spans="1:61" ht="59.25" customHeight="1" x14ac:dyDescent="0.3">
      <c r="A185" s="170"/>
      <c r="B185" s="170"/>
      <c r="C185" s="170"/>
      <c r="D185" s="159"/>
      <c r="E185" s="159"/>
      <c r="F185" s="159"/>
      <c r="G185" s="112" t="s">
        <v>634</v>
      </c>
      <c r="H185" s="159"/>
      <c r="I185" s="159"/>
      <c r="J185" s="159"/>
      <c r="K185" s="159"/>
      <c r="L185" s="159"/>
      <c r="M185" s="172"/>
      <c r="N185" s="173"/>
      <c r="O185" s="174"/>
      <c r="P185" s="160"/>
      <c r="Q185" s="166"/>
      <c r="R185" s="58" t="s">
        <v>635</v>
      </c>
      <c r="S185" s="54" t="s">
        <v>78</v>
      </c>
      <c r="T185" s="59" t="s">
        <v>636</v>
      </c>
      <c r="U185" s="54" t="s">
        <v>79</v>
      </c>
      <c r="V185" s="54" t="s">
        <v>80</v>
      </c>
      <c r="W185" s="52">
        <f>VLOOKUP(V185,'[14]Datos Validacion'!$K$6:$L$8,2,0)</f>
        <v>0.25</v>
      </c>
      <c r="X185" s="59" t="s">
        <v>96</v>
      </c>
      <c r="Y185" s="52">
        <f>VLOOKUP(X185,'[14]Datos Validacion'!$M$6:$N$7,2,0)</f>
        <v>0.15</v>
      </c>
      <c r="Z185" s="54" t="s">
        <v>82</v>
      </c>
      <c r="AA185" s="69" t="s">
        <v>637</v>
      </c>
      <c r="AB185" s="54" t="s">
        <v>84</v>
      </c>
      <c r="AC185" s="59" t="s">
        <v>638</v>
      </c>
      <c r="AD185" s="121">
        <f t="shared" si="48"/>
        <v>0.4</v>
      </c>
      <c r="AE185" s="108" t="str">
        <f t="shared" si="49"/>
        <v>BAJA</v>
      </c>
      <c r="AF185" s="108">
        <f>+AF184-(AF184*AD185)</f>
        <v>0.216</v>
      </c>
      <c r="AG185" s="165"/>
      <c r="AH185" s="165"/>
      <c r="AI185" s="166"/>
      <c r="AJ185" s="159"/>
      <c r="AK185" s="168"/>
      <c r="AL185" s="168"/>
      <c r="AM185" s="294"/>
      <c r="AN185" s="299"/>
      <c r="AO185" s="292"/>
      <c r="AP185" s="292"/>
      <c r="AQ185" s="299"/>
      <c r="AR185" s="299"/>
      <c r="AS185" s="299"/>
      <c r="AT185" s="299"/>
      <c r="AU185" s="299"/>
      <c r="AV185" s="299"/>
      <c r="AW185" s="299"/>
      <c r="AX185" s="299"/>
      <c r="AY185" s="299"/>
      <c r="AZ185" s="299"/>
      <c r="BA185" s="299"/>
      <c r="BB185" s="299"/>
      <c r="BC185" s="299"/>
      <c r="BD185" s="299"/>
      <c r="BE185" s="299"/>
      <c r="BF185" s="299"/>
      <c r="BG185" s="299"/>
      <c r="BH185" s="317"/>
    </row>
    <row r="186" spans="1:61" ht="79.5" customHeight="1" x14ac:dyDescent="0.3">
      <c r="A186" s="170" t="s">
        <v>3</v>
      </c>
      <c r="B186" s="170"/>
      <c r="C186" s="170" t="s">
        <v>1715</v>
      </c>
      <c r="D186" s="159" t="s">
        <v>601</v>
      </c>
      <c r="E186" s="159" t="s">
        <v>602</v>
      </c>
      <c r="F186" s="159" t="s">
        <v>67</v>
      </c>
      <c r="G186" s="49" t="s">
        <v>639</v>
      </c>
      <c r="H186" s="159" t="s">
        <v>640</v>
      </c>
      <c r="I186" s="159" t="s">
        <v>641</v>
      </c>
      <c r="J186" s="159" t="s">
        <v>71</v>
      </c>
      <c r="K186" s="159" t="s">
        <v>642</v>
      </c>
      <c r="L186" s="159" t="s">
        <v>73</v>
      </c>
      <c r="M186" s="172">
        <f>VLOOKUP(L186,'[14]Datos Validacion'!$C$6:$D$10,2,0)</f>
        <v>0.6</v>
      </c>
      <c r="N186" s="173" t="s">
        <v>76</v>
      </c>
      <c r="O186" s="174">
        <f>VLOOKUP(N186,'[14]Datos Validacion'!$E$6:$F$15,2,0)</f>
        <v>0.6</v>
      </c>
      <c r="P186" s="160" t="s">
        <v>620</v>
      </c>
      <c r="Q186" s="166" t="s">
        <v>76</v>
      </c>
      <c r="R186" s="58" t="s">
        <v>643</v>
      </c>
      <c r="S186" s="54" t="s">
        <v>78</v>
      </c>
      <c r="T186" s="59" t="s">
        <v>644</v>
      </c>
      <c r="U186" s="54" t="s">
        <v>79</v>
      </c>
      <c r="V186" s="54" t="s">
        <v>80</v>
      </c>
      <c r="W186" s="52">
        <f>VLOOKUP(V186,'[14]Datos Validacion'!$K$6:$L$8,2,0)</f>
        <v>0.25</v>
      </c>
      <c r="X186" s="59" t="s">
        <v>96</v>
      </c>
      <c r="Y186" s="52">
        <f>VLOOKUP(X186,'[14]Datos Validacion'!$M$6:$N$7,2,0)</f>
        <v>0.15</v>
      </c>
      <c r="Z186" s="54" t="s">
        <v>82</v>
      </c>
      <c r="AA186" s="69" t="s">
        <v>645</v>
      </c>
      <c r="AB186" s="54" t="s">
        <v>84</v>
      </c>
      <c r="AC186" s="59" t="s">
        <v>646</v>
      </c>
      <c r="AD186" s="121">
        <f t="shared" si="48"/>
        <v>0.4</v>
      </c>
      <c r="AE186" s="108" t="str">
        <f t="shared" si="49"/>
        <v>BAJA</v>
      </c>
      <c r="AF186" s="108">
        <f>IF(OR(V186="prevenir",V186="detectar"),(M186-(M186*AD186)), M186)</f>
        <v>0.36</v>
      </c>
      <c r="AG186" s="165" t="str">
        <f t="shared" ref="AG186" si="51">IF(AH186&lt;=20%,"LEVE",IF(AH186&lt;=40%,"MENOR",IF(AH186&lt;=60%,"MODERADO",IF(AH186&lt;=80%,"MAYOR","CATASTROFICO"))))</f>
        <v>MODERADO</v>
      </c>
      <c r="AH186" s="165">
        <f>IF(V186="corregir",(O186-(O186*AD186)), O186)</f>
        <v>0.6</v>
      </c>
      <c r="AI186" s="166" t="s">
        <v>76</v>
      </c>
      <c r="AJ186" s="159" t="s">
        <v>86</v>
      </c>
      <c r="AK186" s="168"/>
      <c r="AL186" s="168"/>
      <c r="AM186" s="294"/>
      <c r="AN186" s="299"/>
      <c r="AO186" s="292"/>
      <c r="AP186" s="292"/>
      <c r="AQ186" s="299"/>
      <c r="AR186" s="299"/>
      <c r="AS186" s="299"/>
      <c r="AT186" s="299"/>
      <c r="AU186" s="299"/>
      <c r="AV186" s="299"/>
      <c r="AW186" s="299"/>
      <c r="AX186" s="299"/>
      <c r="AY186" s="299"/>
      <c r="AZ186" s="299"/>
      <c r="BA186" s="299"/>
      <c r="BB186" s="299"/>
      <c r="BC186" s="299"/>
      <c r="BD186" s="299"/>
      <c r="BE186" s="299"/>
      <c r="BF186" s="299"/>
      <c r="BG186" s="299"/>
      <c r="BH186" s="317" t="s">
        <v>2019</v>
      </c>
    </row>
    <row r="187" spans="1:61" ht="76.5" customHeight="1" x14ac:dyDescent="0.3">
      <c r="A187" s="170"/>
      <c r="B187" s="170"/>
      <c r="C187" s="170"/>
      <c r="D187" s="159"/>
      <c r="E187" s="159"/>
      <c r="F187" s="159"/>
      <c r="G187" s="49" t="s">
        <v>647</v>
      </c>
      <c r="H187" s="159"/>
      <c r="I187" s="159"/>
      <c r="J187" s="159"/>
      <c r="K187" s="159"/>
      <c r="L187" s="159"/>
      <c r="M187" s="172"/>
      <c r="N187" s="173"/>
      <c r="O187" s="174"/>
      <c r="P187" s="160"/>
      <c r="Q187" s="166"/>
      <c r="R187" s="58" t="s">
        <v>648</v>
      </c>
      <c r="S187" s="54" t="s">
        <v>78</v>
      </c>
      <c r="T187" s="59" t="s">
        <v>644</v>
      </c>
      <c r="U187" s="54" t="s">
        <v>79</v>
      </c>
      <c r="V187" s="54" t="s">
        <v>80</v>
      </c>
      <c r="W187" s="52">
        <f>VLOOKUP(V187,'[14]Datos Validacion'!$K$6:$L$8,2,0)</f>
        <v>0.25</v>
      </c>
      <c r="X187" s="59" t="s">
        <v>96</v>
      </c>
      <c r="Y187" s="52">
        <f>VLOOKUP(X187,'[14]Datos Validacion'!$M$6:$N$7,2,0)</f>
        <v>0.15</v>
      </c>
      <c r="Z187" s="54" t="s">
        <v>82</v>
      </c>
      <c r="AA187" s="69" t="s">
        <v>649</v>
      </c>
      <c r="AB187" s="54" t="s">
        <v>84</v>
      </c>
      <c r="AC187" s="59" t="s">
        <v>650</v>
      </c>
      <c r="AD187" s="121">
        <f t="shared" si="48"/>
        <v>0.4</v>
      </c>
      <c r="AE187" s="108" t="str">
        <f t="shared" si="49"/>
        <v>BAJA</v>
      </c>
      <c r="AF187" s="108">
        <f>+AF186-(AF186*AD187)</f>
        <v>0.216</v>
      </c>
      <c r="AG187" s="165"/>
      <c r="AH187" s="165"/>
      <c r="AI187" s="166"/>
      <c r="AJ187" s="159"/>
      <c r="AK187" s="168"/>
      <c r="AL187" s="168"/>
      <c r="AM187" s="294"/>
      <c r="AN187" s="299"/>
      <c r="AO187" s="292"/>
      <c r="AP187" s="292"/>
      <c r="AQ187" s="299"/>
      <c r="AR187" s="299"/>
      <c r="AS187" s="299"/>
      <c r="AT187" s="299"/>
      <c r="AU187" s="299"/>
      <c r="AV187" s="299"/>
      <c r="AW187" s="299"/>
      <c r="AX187" s="299"/>
      <c r="AY187" s="299"/>
      <c r="AZ187" s="299"/>
      <c r="BA187" s="299"/>
      <c r="BB187" s="299"/>
      <c r="BC187" s="299"/>
      <c r="BD187" s="299"/>
      <c r="BE187" s="299"/>
      <c r="BF187" s="299"/>
      <c r="BG187" s="299"/>
      <c r="BH187" s="317"/>
    </row>
    <row r="188" spans="1:61" s="48" customFormat="1" ht="140.25" customHeight="1" x14ac:dyDescent="0.35">
      <c r="A188" s="345" t="s">
        <v>3</v>
      </c>
      <c r="B188" s="210"/>
      <c r="C188" s="169" t="s">
        <v>651</v>
      </c>
      <c r="D188" s="169" t="s">
        <v>652</v>
      </c>
      <c r="E188" s="169" t="s">
        <v>653</v>
      </c>
      <c r="F188" s="169" t="s">
        <v>67</v>
      </c>
      <c r="G188" s="56" t="s">
        <v>654</v>
      </c>
      <c r="H188" s="210" t="s">
        <v>655</v>
      </c>
      <c r="I188" s="169" t="s">
        <v>656</v>
      </c>
      <c r="J188" s="169" t="s">
        <v>71</v>
      </c>
      <c r="K188" s="159" t="s">
        <v>657</v>
      </c>
      <c r="L188" s="159" t="s">
        <v>73</v>
      </c>
      <c r="M188" s="172">
        <f>VLOOKUP(L188,'[15]Datos Validacion'!$C$6:$D$10,2,0)</f>
        <v>0.6</v>
      </c>
      <c r="N188" s="173" t="s">
        <v>223</v>
      </c>
      <c r="O188" s="174">
        <f>VLOOKUP(N188,'[15]Datos Validacion'!$E$6:$F$15,2,0)</f>
        <v>0.2</v>
      </c>
      <c r="P188" s="160" t="s">
        <v>291</v>
      </c>
      <c r="Q188" s="166" t="s">
        <v>76</v>
      </c>
      <c r="R188" s="49" t="s">
        <v>658</v>
      </c>
      <c r="S188" s="50" t="s">
        <v>78</v>
      </c>
      <c r="T188" s="59" t="s">
        <v>659</v>
      </c>
      <c r="U188" s="50" t="s">
        <v>79</v>
      </c>
      <c r="V188" s="50" t="s">
        <v>80</v>
      </c>
      <c r="W188" s="52">
        <f>VLOOKUP(V188,'[15]Datos Validacion'!$K$6:$L$8,2,0)</f>
        <v>0.25</v>
      </c>
      <c r="X188" s="51" t="s">
        <v>96</v>
      </c>
      <c r="Y188" s="52">
        <f>VLOOKUP(X188,'[15]Datos Validacion'!$M$6:$N$7,2,0)</f>
        <v>0.15</v>
      </c>
      <c r="Z188" s="50" t="s">
        <v>82</v>
      </c>
      <c r="AA188" s="69" t="s">
        <v>660</v>
      </c>
      <c r="AB188" s="50" t="s">
        <v>84</v>
      </c>
      <c r="AC188" s="59" t="s">
        <v>661</v>
      </c>
      <c r="AD188" s="121">
        <f t="shared" si="48"/>
        <v>0.4</v>
      </c>
      <c r="AE188" s="109" t="str">
        <f>IF(AF188&lt;=20%,"MUY BAJA",IF(AF188&lt;=40%,"BAJA",IF(AF188&lt;=60%,"MEDIA",IF(AF188&lt;=80%,"ALTA","MUY ALTA"))))</f>
        <v>BAJA</v>
      </c>
      <c r="AF188" s="109">
        <f>IF(OR(V188="prevenir",V188="detectar"),(M188-(M188*AD188)), M188)</f>
        <v>0.36</v>
      </c>
      <c r="AG188" s="162" t="str">
        <f>IF(AH188&lt;=20%,"LEVE",IF(AH188&lt;=40%,"MENOR",IF(AH188&lt;=60%,"MODERADO",IF(AH188&lt;=80%,"MAYOR","CATASTROFICO"))))</f>
        <v>LEVE</v>
      </c>
      <c r="AH188" s="162">
        <f>IF(V188="corregir",(O188-(O188*AD188)), O188)</f>
        <v>0.2</v>
      </c>
      <c r="AI188" s="166" t="s">
        <v>146</v>
      </c>
      <c r="AJ188" s="159" t="s">
        <v>86</v>
      </c>
      <c r="AK188" s="168"/>
      <c r="AL188" s="168"/>
      <c r="AM188" s="314" t="s">
        <v>1751</v>
      </c>
      <c r="AN188" s="299" t="s">
        <v>1752</v>
      </c>
      <c r="AO188" s="292"/>
      <c r="AP188" s="292" t="s">
        <v>3</v>
      </c>
      <c r="AQ188" s="300" t="s">
        <v>1753</v>
      </c>
      <c r="AR188" s="292" t="s">
        <v>3</v>
      </c>
      <c r="AS188" s="292"/>
      <c r="AT188" s="300" t="s">
        <v>1754</v>
      </c>
      <c r="AU188" s="292" t="s">
        <v>1755</v>
      </c>
      <c r="AV188" s="292"/>
      <c r="AW188" s="300" t="s">
        <v>1756</v>
      </c>
      <c r="AX188" s="292" t="s">
        <v>3</v>
      </c>
      <c r="AY188" s="292"/>
      <c r="AZ188" s="300" t="s">
        <v>1757</v>
      </c>
      <c r="BA188" s="292" t="s">
        <v>1755</v>
      </c>
      <c r="BB188" s="292"/>
      <c r="BC188" s="297" t="s">
        <v>1758</v>
      </c>
      <c r="BD188" s="292"/>
      <c r="BE188" s="292" t="s">
        <v>1755</v>
      </c>
      <c r="BF188" s="292" t="s">
        <v>1759</v>
      </c>
      <c r="BG188" s="292" t="s">
        <v>1760</v>
      </c>
      <c r="BH188" s="317" t="s">
        <v>2010</v>
      </c>
      <c r="BI188" s="271"/>
    </row>
    <row r="189" spans="1:61" ht="25" x14ac:dyDescent="0.3">
      <c r="A189" s="345"/>
      <c r="B189" s="210"/>
      <c r="C189" s="169"/>
      <c r="D189" s="169"/>
      <c r="E189" s="169"/>
      <c r="F189" s="169"/>
      <c r="G189" s="56" t="s">
        <v>662</v>
      </c>
      <c r="H189" s="210"/>
      <c r="I189" s="169"/>
      <c r="J189" s="169"/>
      <c r="K189" s="159"/>
      <c r="L189" s="159"/>
      <c r="M189" s="172"/>
      <c r="N189" s="173"/>
      <c r="O189" s="174"/>
      <c r="P189" s="160"/>
      <c r="Q189" s="166"/>
      <c r="R189" s="49" t="s">
        <v>663</v>
      </c>
      <c r="S189" s="50" t="s">
        <v>78</v>
      </c>
      <c r="T189" s="59" t="s">
        <v>659</v>
      </c>
      <c r="U189" s="50" t="s">
        <v>79</v>
      </c>
      <c r="V189" s="50" t="s">
        <v>184</v>
      </c>
      <c r="W189" s="52">
        <f>VLOOKUP(V189,'[15]Datos Validacion'!$K$6:$L$8,2,0)</f>
        <v>0.15</v>
      </c>
      <c r="X189" s="51" t="s">
        <v>96</v>
      </c>
      <c r="Y189" s="52">
        <f>VLOOKUP(X189,'[15]Datos Validacion'!$M$6:$N$7,2,0)</f>
        <v>0.15</v>
      </c>
      <c r="Z189" s="50" t="s">
        <v>82</v>
      </c>
      <c r="AA189" s="69" t="s">
        <v>664</v>
      </c>
      <c r="AB189" s="50" t="s">
        <v>84</v>
      </c>
      <c r="AC189" s="59" t="s">
        <v>665</v>
      </c>
      <c r="AD189" s="121">
        <f t="shared" si="48"/>
        <v>0.3</v>
      </c>
      <c r="AE189" s="109" t="str">
        <f t="shared" ref="AE189:AE239" si="52">IF(AF189&lt;=20%,"MUY BAJA",IF(AF189&lt;=40%,"BAJA",IF(AF189&lt;=60%,"MEDIA",IF(AF189&lt;=80%,"ALTA","MUY ALTA"))))</f>
        <v>BAJA</v>
      </c>
      <c r="AF189" s="108">
        <f>+AF188-(AF188*AD189)</f>
        <v>0.252</v>
      </c>
      <c r="AG189" s="162"/>
      <c r="AH189" s="162"/>
      <c r="AI189" s="166"/>
      <c r="AJ189" s="159"/>
      <c r="AK189" s="168"/>
      <c r="AL189" s="168"/>
      <c r="AM189" s="314"/>
      <c r="AN189" s="299"/>
      <c r="AO189" s="292"/>
      <c r="AP189" s="292"/>
      <c r="AQ189" s="300"/>
      <c r="AR189" s="292"/>
      <c r="AS189" s="292"/>
      <c r="AT189" s="300"/>
      <c r="AU189" s="292"/>
      <c r="AV189" s="292"/>
      <c r="AW189" s="300"/>
      <c r="AX189" s="292"/>
      <c r="AY189" s="292"/>
      <c r="AZ189" s="300"/>
      <c r="BA189" s="292"/>
      <c r="BB189" s="292"/>
      <c r="BC189" s="297"/>
      <c r="BD189" s="292"/>
      <c r="BE189" s="292"/>
      <c r="BF189" s="292"/>
      <c r="BG189" s="292"/>
      <c r="BH189" s="317"/>
      <c r="BI189" s="271"/>
    </row>
    <row r="190" spans="1:61" ht="59.25" customHeight="1" x14ac:dyDescent="0.3">
      <c r="A190" s="345"/>
      <c r="B190" s="210"/>
      <c r="C190" s="169"/>
      <c r="D190" s="169"/>
      <c r="E190" s="169"/>
      <c r="F190" s="169"/>
      <c r="G190" s="56" t="s">
        <v>666</v>
      </c>
      <c r="H190" s="210"/>
      <c r="I190" s="169"/>
      <c r="J190" s="169"/>
      <c r="K190" s="159"/>
      <c r="L190" s="159"/>
      <c r="M190" s="172"/>
      <c r="N190" s="173"/>
      <c r="O190" s="174"/>
      <c r="P190" s="160"/>
      <c r="Q190" s="166"/>
      <c r="R190" s="49" t="s">
        <v>667</v>
      </c>
      <c r="S190" s="50" t="s">
        <v>78</v>
      </c>
      <c r="T190" s="59" t="s">
        <v>659</v>
      </c>
      <c r="U190" s="50" t="s">
        <v>79</v>
      </c>
      <c r="V190" s="50" t="s">
        <v>184</v>
      </c>
      <c r="W190" s="52">
        <f>VLOOKUP(V190,'[15]Datos Validacion'!$K$6:$L$8,2,0)</f>
        <v>0.15</v>
      </c>
      <c r="X190" s="51" t="s">
        <v>96</v>
      </c>
      <c r="Y190" s="52">
        <f>VLOOKUP(X190,'[15]Datos Validacion'!$M$6:$N$7,2,0)</f>
        <v>0.15</v>
      </c>
      <c r="Z190" s="50" t="s">
        <v>82</v>
      </c>
      <c r="AA190" s="69" t="s">
        <v>664</v>
      </c>
      <c r="AB190" s="50" t="s">
        <v>84</v>
      </c>
      <c r="AC190" s="59" t="s">
        <v>665</v>
      </c>
      <c r="AD190" s="121">
        <f t="shared" si="48"/>
        <v>0.3</v>
      </c>
      <c r="AE190" s="109" t="str">
        <f t="shared" si="52"/>
        <v>MUY BAJA</v>
      </c>
      <c r="AF190" s="108">
        <f t="shared" ref="AF190" si="53">+AF189-(AF189*AD190)</f>
        <v>0.1764</v>
      </c>
      <c r="AG190" s="162"/>
      <c r="AH190" s="162"/>
      <c r="AI190" s="166"/>
      <c r="AJ190" s="159"/>
      <c r="AK190" s="168"/>
      <c r="AL190" s="168"/>
      <c r="AM190" s="314"/>
      <c r="AN190" s="299"/>
      <c r="AO190" s="292"/>
      <c r="AP190" s="292"/>
      <c r="AQ190" s="300"/>
      <c r="AR190" s="292"/>
      <c r="AS190" s="292"/>
      <c r="AT190" s="300"/>
      <c r="AU190" s="292"/>
      <c r="AV190" s="292"/>
      <c r="AW190" s="300"/>
      <c r="AX190" s="292"/>
      <c r="AY190" s="292"/>
      <c r="AZ190" s="300"/>
      <c r="BA190" s="292"/>
      <c r="BB190" s="292"/>
      <c r="BC190" s="297"/>
      <c r="BD190" s="292"/>
      <c r="BE190" s="292"/>
      <c r="BF190" s="292"/>
      <c r="BG190" s="292"/>
      <c r="BH190" s="317"/>
      <c r="BI190" s="271"/>
    </row>
    <row r="191" spans="1:61" ht="50" x14ac:dyDescent="0.3">
      <c r="A191" s="345"/>
      <c r="B191" s="210"/>
      <c r="C191" s="169"/>
      <c r="D191" s="169"/>
      <c r="E191" s="169"/>
      <c r="F191" s="169"/>
      <c r="G191" s="56" t="s">
        <v>668</v>
      </c>
      <c r="H191" s="210"/>
      <c r="I191" s="169"/>
      <c r="J191" s="169"/>
      <c r="K191" s="159"/>
      <c r="L191" s="159"/>
      <c r="M191" s="172"/>
      <c r="N191" s="173"/>
      <c r="O191" s="174"/>
      <c r="P191" s="160"/>
      <c r="Q191" s="166"/>
      <c r="R191" s="49" t="s">
        <v>669</v>
      </c>
      <c r="S191" s="50" t="s">
        <v>78</v>
      </c>
      <c r="T191" s="59" t="s">
        <v>670</v>
      </c>
      <c r="U191" s="50" t="s">
        <v>79</v>
      </c>
      <c r="V191" s="50" t="s">
        <v>184</v>
      </c>
      <c r="W191" s="52">
        <f>VLOOKUP(V191,'[15]Datos Validacion'!$K$6:$L$8,2,0)</f>
        <v>0.15</v>
      </c>
      <c r="X191" s="51" t="s">
        <v>96</v>
      </c>
      <c r="Y191" s="52">
        <f>VLOOKUP(X191,'[15]Datos Validacion'!$M$6:$N$7,2,0)</f>
        <v>0.15</v>
      </c>
      <c r="Z191" s="50" t="s">
        <v>82</v>
      </c>
      <c r="AA191" s="69" t="s">
        <v>671</v>
      </c>
      <c r="AB191" s="50" t="s">
        <v>84</v>
      </c>
      <c r="AC191" s="59" t="s">
        <v>665</v>
      </c>
      <c r="AD191" s="121">
        <f t="shared" si="48"/>
        <v>0.3</v>
      </c>
      <c r="AE191" s="109" t="str">
        <f t="shared" si="52"/>
        <v>MUY BAJA</v>
      </c>
      <c r="AF191" s="108">
        <f>+AF190-(AF190*AD191)</f>
        <v>0.12348000000000001</v>
      </c>
      <c r="AG191" s="162"/>
      <c r="AH191" s="162"/>
      <c r="AI191" s="166"/>
      <c r="AJ191" s="159"/>
      <c r="AK191" s="168"/>
      <c r="AL191" s="168"/>
      <c r="AM191" s="314"/>
      <c r="AN191" s="299"/>
      <c r="AO191" s="292"/>
      <c r="AP191" s="292"/>
      <c r="AQ191" s="300"/>
      <c r="AR191" s="292"/>
      <c r="AS191" s="292"/>
      <c r="AT191" s="300"/>
      <c r="AU191" s="292"/>
      <c r="AV191" s="292"/>
      <c r="AW191" s="300"/>
      <c r="AX191" s="292"/>
      <c r="AY191" s="292"/>
      <c r="AZ191" s="300"/>
      <c r="BA191" s="292"/>
      <c r="BB191" s="292"/>
      <c r="BC191" s="297"/>
      <c r="BD191" s="292"/>
      <c r="BE191" s="292"/>
      <c r="BF191" s="292"/>
      <c r="BG191" s="292"/>
      <c r="BH191" s="317"/>
      <c r="BI191" s="271"/>
    </row>
    <row r="192" spans="1:61" ht="37.5" x14ac:dyDescent="0.3">
      <c r="A192" s="345"/>
      <c r="B192" s="210"/>
      <c r="C192" s="169"/>
      <c r="D192" s="169"/>
      <c r="E192" s="169"/>
      <c r="F192" s="169"/>
      <c r="G192" s="56" t="s">
        <v>672</v>
      </c>
      <c r="H192" s="210"/>
      <c r="I192" s="169"/>
      <c r="J192" s="169"/>
      <c r="K192" s="159"/>
      <c r="L192" s="159"/>
      <c r="M192" s="172"/>
      <c r="N192" s="173"/>
      <c r="O192" s="174"/>
      <c r="P192" s="160"/>
      <c r="Q192" s="166"/>
      <c r="R192" s="49" t="s">
        <v>673</v>
      </c>
      <c r="S192" s="50" t="s">
        <v>78</v>
      </c>
      <c r="T192" s="59" t="s">
        <v>659</v>
      </c>
      <c r="U192" s="50" t="s">
        <v>79</v>
      </c>
      <c r="V192" s="50" t="s">
        <v>80</v>
      </c>
      <c r="W192" s="52">
        <f>VLOOKUP(V192,'[15]Datos Validacion'!$K$6:$L$8,2,0)</f>
        <v>0.25</v>
      </c>
      <c r="X192" s="51" t="s">
        <v>96</v>
      </c>
      <c r="Y192" s="52">
        <f>VLOOKUP(X192,'[15]Datos Validacion'!$M$6:$N$7,2,0)</f>
        <v>0.15</v>
      </c>
      <c r="Z192" s="50" t="s">
        <v>82</v>
      </c>
      <c r="AA192" s="69" t="s">
        <v>674</v>
      </c>
      <c r="AB192" s="50" t="s">
        <v>84</v>
      </c>
      <c r="AC192" s="59" t="s">
        <v>675</v>
      </c>
      <c r="AD192" s="121">
        <f t="shared" si="48"/>
        <v>0.4</v>
      </c>
      <c r="AE192" s="109" t="str">
        <f t="shared" si="52"/>
        <v>MUY BAJA</v>
      </c>
      <c r="AF192" s="108">
        <f t="shared" ref="AF192:AF193" si="54">+AF191-(AF191*AD192)</f>
        <v>7.4088000000000001E-2</v>
      </c>
      <c r="AG192" s="162"/>
      <c r="AH192" s="162"/>
      <c r="AI192" s="166"/>
      <c r="AJ192" s="159"/>
      <c r="AK192" s="168"/>
      <c r="AL192" s="168"/>
      <c r="AM192" s="314"/>
      <c r="AN192" s="299"/>
      <c r="AO192" s="292"/>
      <c r="AP192" s="292"/>
      <c r="AQ192" s="300"/>
      <c r="AR192" s="292"/>
      <c r="AS192" s="292"/>
      <c r="AT192" s="300"/>
      <c r="AU192" s="292"/>
      <c r="AV192" s="292"/>
      <c r="AW192" s="300"/>
      <c r="AX192" s="292"/>
      <c r="AY192" s="292"/>
      <c r="AZ192" s="300"/>
      <c r="BA192" s="292"/>
      <c r="BB192" s="292"/>
      <c r="BC192" s="297"/>
      <c r="BD192" s="292"/>
      <c r="BE192" s="292"/>
      <c r="BF192" s="292"/>
      <c r="BG192" s="292"/>
      <c r="BH192" s="317"/>
      <c r="BI192" s="271"/>
    </row>
    <row r="193" spans="1:61" ht="76.5" customHeight="1" x14ac:dyDescent="0.3">
      <c r="A193" s="345"/>
      <c r="B193" s="210"/>
      <c r="C193" s="169"/>
      <c r="D193" s="169"/>
      <c r="E193" s="169"/>
      <c r="F193" s="169"/>
      <c r="G193" s="56" t="s">
        <v>676</v>
      </c>
      <c r="H193" s="210"/>
      <c r="I193" s="169"/>
      <c r="J193" s="169"/>
      <c r="K193" s="159"/>
      <c r="L193" s="159"/>
      <c r="M193" s="172"/>
      <c r="N193" s="173"/>
      <c r="O193" s="174"/>
      <c r="P193" s="160"/>
      <c r="Q193" s="166"/>
      <c r="R193" s="49" t="s">
        <v>677</v>
      </c>
      <c r="S193" s="50" t="s">
        <v>78</v>
      </c>
      <c r="T193" s="59" t="s">
        <v>678</v>
      </c>
      <c r="U193" s="50" t="s">
        <v>79</v>
      </c>
      <c r="V193" s="50" t="s">
        <v>184</v>
      </c>
      <c r="W193" s="52">
        <f>VLOOKUP(V193,'[15]Datos Validacion'!$K$6:$L$8,2,0)</f>
        <v>0.15</v>
      </c>
      <c r="X193" s="51" t="s">
        <v>96</v>
      </c>
      <c r="Y193" s="52">
        <f>VLOOKUP(X193,'[15]Datos Validacion'!$M$6:$N$7,2,0)</f>
        <v>0.15</v>
      </c>
      <c r="Z193" s="50" t="s">
        <v>82</v>
      </c>
      <c r="AA193" s="69" t="s">
        <v>679</v>
      </c>
      <c r="AB193" s="50" t="s">
        <v>84</v>
      </c>
      <c r="AC193" s="59" t="s">
        <v>680</v>
      </c>
      <c r="AD193" s="121">
        <f t="shared" si="48"/>
        <v>0.3</v>
      </c>
      <c r="AE193" s="109" t="str">
        <f t="shared" si="52"/>
        <v>MUY BAJA</v>
      </c>
      <c r="AF193" s="108">
        <f t="shared" si="54"/>
        <v>5.1861600000000001E-2</v>
      </c>
      <c r="AG193" s="162"/>
      <c r="AH193" s="162"/>
      <c r="AI193" s="166"/>
      <c r="AJ193" s="159"/>
      <c r="AK193" s="168"/>
      <c r="AL193" s="168"/>
      <c r="AM193" s="314"/>
      <c r="AN193" s="299"/>
      <c r="AO193" s="292"/>
      <c r="AP193" s="292"/>
      <c r="AQ193" s="300"/>
      <c r="AR193" s="292"/>
      <c r="AS193" s="292"/>
      <c r="AT193" s="300"/>
      <c r="AU193" s="292"/>
      <c r="AV193" s="292"/>
      <c r="AW193" s="300"/>
      <c r="AX193" s="292"/>
      <c r="AY193" s="292"/>
      <c r="AZ193" s="300"/>
      <c r="BA193" s="292"/>
      <c r="BB193" s="292"/>
      <c r="BC193" s="297"/>
      <c r="BD193" s="292"/>
      <c r="BE193" s="292"/>
      <c r="BF193" s="292"/>
      <c r="BG193" s="292"/>
      <c r="BH193" s="317"/>
      <c r="BI193" s="271"/>
    </row>
    <row r="194" spans="1:61" ht="25" x14ac:dyDescent="0.3">
      <c r="A194" s="240" t="s">
        <v>3</v>
      </c>
      <c r="B194" s="203"/>
      <c r="C194" s="159" t="s">
        <v>651</v>
      </c>
      <c r="D194" s="159" t="s">
        <v>681</v>
      </c>
      <c r="E194" s="159" t="s">
        <v>682</v>
      </c>
      <c r="F194" s="159" t="s">
        <v>67</v>
      </c>
      <c r="G194" s="214" t="s">
        <v>683</v>
      </c>
      <c r="H194" s="159" t="s">
        <v>684</v>
      </c>
      <c r="I194" s="159" t="s">
        <v>685</v>
      </c>
      <c r="J194" s="159" t="s">
        <v>71</v>
      </c>
      <c r="K194" s="159" t="s">
        <v>686</v>
      </c>
      <c r="L194" s="159" t="s">
        <v>152</v>
      </c>
      <c r="M194" s="172">
        <f>VLOOKUP(L194,'[15]Datos Validacion'!$C$6:$D$10,2,0)</f>
        <v>0.4</v>
      </c>
      <c r="N194" s="173" t="s">
        <v>223</v>
      </c>
      <c r="O194" s="174">
        <f>VLOOKUP(N194,'[15]Datos Validacion'!$E$6:$F$15,2,0)</f>
        <v>0.2</v>
      </c>
      <c r="P194" s="160" t="s">
        <v>291</v>
      </c>
      <c r="Q194" s="166" t="s">
        <v>146</v>
      </c>
      <c r="R194" s="73" t="s">
        <v>687</v>
      </c>
      <c r="S194" s="75" t="s">
        <v>78</v>
      </c>
      <c r="T194" s="76" t="s">
        <v>688</v>
      </c>
      <c r="U194" s="75" t="s">
        <v>79</v>
      </c>
      <c r="V194" s="75" t="s">
        <v>80</v>
      </c>
      <c r="W194" s="77">
        <f>VLOOKUP(V194,'[15]Datos Validacion'!$K$6:$L$8,2,0)</f>
        <v>0.25</v>
      </c>
      <c r="X194" s="76" t="s">
        <v>96</v>
      </c>
      <c r="Y194" s="77">
        <f>VLOOKUP(X194,'[15]Datos Validacion'!$M$6:$N$7,2,0)</f>
        <v>0.15</v>
      </c>
      <c r="Z194" s="75" t="s">
        <v>82</v>
      </c>
      <c r="AA194" s="135" t="s">
        <v>689</v>
      </c>
      <c r="AB194" s="75" t="s">
        <v>84</v>
      </c>
      <c r="AC194" s="76" t="s">
        <v>690</v>
      </c>
      <c r="AD194" s="121">
        <f t="shared" si="48"/>
        <v>0.4</v>
      </c>
      <c r="AE194" s="109" t="str">
        <f t="shared" si="52"/>
        <v>BAJA</v>
      </c>
      <c r="AF194" s="109">
        <f>IF(OR(V194="prevenir",V194="detectar"),(M194-(M194*AD194)), M194)</f>
        <v>0.24</v>
      </c>
      <c r="AG194" s="162" t="str">
        <f t="shared" ref="AG194" si="55">IF(AH194&lt;=20%,"LEVE",IF(AH194&lt;=40%,"MENOR",IF(AH194&lt;=60%,"MODERADO",IF(AH194&lt;=80%,"MAYOR","CATASTROFICO"))))</f>
        <v>LEVE</v>
      </c>
      <c r="AH194" s="162">
        <f>IF(V194="corregir",(O194-(O194*AD194)), O194)</f>
        <v>0.2</v>
      </c>
      <c r="AI194" s="166" t="s">
        <v>146</v>
      </c>
      <c r="AJ194" s="159" t="s">
        <v>86</v>
      </c>
      <c r="AK194" s="168"/>
      <c r="AL194" s="168"/>
      <c r="AM194" s="314"/>
      <c r="AN194" s="299"/>
      <c r="AO194" s="292"/>
      <c r="AP194" s="292"/>
      <c r="AQ194" s="300"/>
      <c r="AR194" s="292"/>
      <c r="AS194" s="292"/>
      <c r="AT194" s="300"/>
      <c r="AU194" s="292"/>
      <c r="AV194" s="292"/>
      <c r="AW194" s="297"/>
      <c r="AX194" s="292"/>
      <c r="AY194" s="292"/>
      <c r="AZ194" s="300"/>
      <c r="BA194" s="292"/>
      <c r="BB194" s="292"/>
      <c r="BC194" s="297"/>
      <c r="BD194" s="292"/>
      <c r="BE194" s="292"/>
      <c r="BF194" s="292"/>
      <c r="BG194" s="299"/>
      <c r="BH194" s="317" t="s">
        <v>2005</v>
      </c>
    </row>
    <row r="195" spans="1:61" ht="25" x14ac:dyDescent="0.3">
      <c r="A195" s="240"/>
      <c r="B195" s="203"/>
      <c r="C195" s="159"/>
      <c r="D195" s="159"/>
      <c r="E195" s="159"/>
      <c r="F195" s="159"/>
      <c r="G195" s="214"/>
      <c r="H195" s="159"/>
      <c r="I195" s="159"/>
      <c r="J195" s="159"/>
      <c r="K195" s="159"/>
      <c r="L195" s="159"/>
      <c r="M195" s="172"/>
      <c r="N195" s="173"/>
      <c r="O195" s="174"/>
      <c r="P195" s="160"/>
      <c r="Q195" s="166"/>
      <c r="R195" s="73" t="s">
        <v>691</v>
      </c>
      <c r="S195" s="75" t="s">
        <v>78</v>
      </c>
      <c r="T195" s="76" t="s">
        <v>164</v>
      </c>
      <c r="U195" s="75" t="s">
        <v>79</v>
      </c>
      <c r="V195" s="75" t="s">
        <v>80</v>
      </c>
      <c r="W195" s="77">
        <f>VLOOKUP(V195,'[15]Datos Validacion'!$K$6:$L$8,2,0)</f>
        <v>0.25</v>
      </c>
      <c r="X195" s="76" t="s">
        <v>96</v>
      </c>
      <c r="Y195" s="77">
        <f>VLOOKUP(X195,'[15]Datos Validacion'!$M$6:$N$7,2,0)</f>
        <v>0.15</v>
      </c>
      <c r="Z195" s="75" t="s">
        <v>82</v>
      </c>
      <c r="AA195" s="135" t="s">
        <v>692</v>
      </c>
      <c r="AB195" s="75" t="s">
        <v>84</v>
      </c>
      <c r="AC195" s="76" t="s">
        <v>693</v>
      </c>
      <c r="AD195" s="121">
        <f t="shared" si="48"/>
        <v>0.4</v>
      </c>
      <c r="AE195" s="109" t="str">
        <f t="shared" si="52"/>
        <v>MUY BAJA</v>
      </c>
      <c r="AF195" s="108">
        <f t="shared" ref="AF195:AF200" si="56">+AF194-(AF194*AD195)</f>
        <v>0.14399999999999999</v>
      </c>
      <c r="AG195" s="162"/>
      <c r="AH195" s="162"/>
      <c r="AI195" s="166"/>
      <c r="AJ195" s="159"/>
      <c r="AK195" s="168"/>
      <c r="AL195" s="168"/>
      <c r="AM195" s="292"/>
      <c r="AN195" s="295"/>
      <c r="AO195" s="292"/>
      <c r="AP195" s="292"/>
      <c r="AQ195" s="300"/>
      <c r="AR195" s="292"/>
      <c r="AS195" s="292"/>
      <c r="AT195" s="300"/>
      <c r="AU195" s="292"/>
      <c r="AV195" s="292"/>
      <c r="AW195" s="297"/>
      <c r="AX195" s="292"/>
      <c r="AY195" s="292"/>
      <c r="AZ195" s="300"/>
      <c r="BA195" s="292"/>
      <c r="BB195" s="292"/>
      <c r="BC195" s="297"/>
      <c r="BD195" s="292"/>
      <c r="BE195" s="292"/>
      <c r="BF195" s="292"/>
      <c r="BG195" s="299"/>
      <c r="BH195" s="317"/>
    </row>
    <row r="196" spans="1:61" ht="25" x14ac:dyDescent="0.3">
      <c r="A196" s="240"/>
      <c r="B196" s="203"/>
      <c r="C196" s="159"/>
      <c r="D196" s="159"/>
      <c r="E196" s="159"/>
      <c r="F196" s="159"/>
      <c r="G196" s="214"/>
      <c r="H196" s="159"/>
      <c r="I196" s="159"/>
      <c r="J196" s="159"/>
      <c r="K196" s="159"/>
      <c r="L196" s="159"/>
      <c r="M196" s="172"/>
      <c r="N196" s="173"/>
      <c r="O196" s="174"/>
      <c r="P196" s="160"/>
      <c r="Q196" s="166"/>
      <c r="R196" s="73" t="s">
        <v>694</v>
      </c>
      <c r="S196" s="75" t="s">
        <v>78</v>
      </c>
      <c r="T196" s="76" t="s">
        <v>164</v>
      </c>
      <c r="U196" s="75" t="s">
        <v>79</v>
      </c>
      <c r="V196" s="75" t="s">
        <v>80</v>
      </c>
      <c r="W196" s="77">
        <f>VLOOKUP(V196,'[15]Datos Validacion'!$K$6:$L$8,2,0)</f>
        <v>0.25</v>
      </c>
      <c r="X196" s="76" t="s">
        <v>96</v>
      </c>
      <c r="Y196" s="77">
        <f>VLOOKUP(X196,'[15]Datos Validacion'!$M$6:$N$7,2,0)</f>
        <v>0.15</v>
      </c>
      <c r="Z196" s="75" t="s">
        <v>82</v>
      </c>
      <c r="AA196" s="135" t="s">
        <v>695</v>
      </c>
      <c r="AB196" s="75" t="s">
        <v>84</v>
      </c>
      <c r="AC196" s="76" t="s">
        <v>693</v>
      </c>
      <c r="AD196" s="121">
        <f t="shared" si="48"/>
        <v>0.4</v>
      </c>
      <c r="AE196" s="109" t="str">
        <f t="shared" si="52"/>
        <v>MUY BAJA</v>
      </c>
      <c r="AF196" s="108">
        <f t="shared" si="56"/>
        <v>8.6399999999999991E-2</v>
      </c>
      <c r="AG196" s="162"/>
      <c r="AH196" s="162"/>
      <c r="AI196" s="166"/>
      <c r="AJ196" s="159"/>
      <c r="AK196" s="168"/>
      <c r="AL196" s="168"/>
      <c r="AM196" s="292"/>
      <c r="AN196" s="295"/>
      <c r="AO196" s="292"/>
      <c r="AP196" s="292"/>
      <c r="AQ196" s="300"/>
      <c r="AR196" s="292"/>
      <c r="AS196" s="292"/>
      <c r="AT196" s="300"/>
      <c r="AU196" s="292"/>
      <c r="AV196" s="292"/>
      <c r="AW196" s="297"/>
      <c r="AX196" s="292"/>
      <c r="AY196" s="292"/>
      <c r="AZ196" s="300"/>
      <c r="BA196" s="292"/>
      <c r="BB196" s="292"/>
      <c r="BC196" s="297"/>
      <c r="BD196" s="292"/>
      <c r="BE196" s="292"/>
      <c r="BF196" s="292"/>
      <c r="BG196" s="299"/>
      <c r="BH196" s="317"/>
    </row>
    <row r="197" spans="1:61" x14ac:dyDescent="0.3">
      <c r="A197" s="240"/>
      <c r="B197" s="203"/>
      <c r="C197" s="159"/>
      <c r="D197" s="159"/>
      <c r="E197" s="159"/>
      <c r="F197" s="159"/>
      <c r="G197" s="214"/>
      <c r="H197" s="159"/>
      <c r="I197" s="159"/>
      <c r="J197" s="159"/>
      <c r="K197" s="159"/>
      <c r="L197" s="159"/>
      <c r="M197" s="172"/>
      <c r="N197" s="173"/>
      <c r="O197" s="174"/>
      <c r="P197" s="160"/>
      <c r="Q197" s="166"/>
      <c r="R197" s="73" t="s">
        <v>696</v>
      </c>
      <c r="S197" s="75" t="s">
        <v>78</v>
      </c>
      <c r="T197" s="76" t="s">
        <v>164</v>
      </c>
      <c r="U197" s="75" t="s">
        <v>79</v>
      </c>
      <c r="V197" s="75" t="s">
        <v>80</v>
      </c>
      <c r="W197" s="77">
        <f>VLOOKUP(V197,'[15]Datos Validacion'!$K$6:$L$8,2,0)</f>
        <v>0.25</v>
      </c>
      <c r="X197" s="76" t="s">
        <v>96</v>
      </c>
      <c r="Y197" s="77">
        <f>VLOOKUP(X197,'[15]Datos Validacion'!$M$6:$N$7,2,0)</f>
        <v>0.15</v>
      </c>
      <c r="Z197" s="75" t="s">
        <v>82</v>
      </c>
      <c r="AA197" s="135" t="s">
        <v>697</v>
      </c>
      <c r="AB197" s="75" t="s">
        <v>84</v>
      </c>
      <c r="AC197" s="76" t="s">
        <v>698</v>
      </c>
      <c r="AD197" s="121">
        <f t="shared" si="48"/>
        <v>0.4</v>
      </c>
      <c r="AE197" s="109" t="str">
        <f t="shared" si="52"/>
        <v>MUY BAJA</v>
      </c>
      <c r="AF197" s="108">
        <f t="shared" si="56"/>
        <v>5.183999999999999E-2</v>
      </c>
      <c r="AG197" s="162"/>
      <c r="AH197" s="162"/>
      <c r="AI197" s="166"/>
      <c r="AJ197" s="159"/>
      <c r="AK197" s="168"/>
      <c r="AL197" s="168"/>
      <c r="AM197" s="292"/>
      <c r="AN197" s="295"/>
      <c r="AO197" s="292"/>
      <c r="AP197" s="292"/>
      <c r="AQ197" s="300"/>
      <c r="AR197" s="292"/>
      <c r="AS197" s="292"/>
      <c r="AT197" s="300"/>
      <c r="AU197" s="292"/>
      <c r="AV197" s="292"/>
      <c r="AW197" s="297"/>
      <c r="AX197" s="292"/>
      <c r="AY197" s="292"/>
      <c r="AZ197" s="300"/>
      <c r="BA197" s="292"/>
      <c r="BB197" s="292"/>
      <c r="BC197" s="297"/>
      <c r="BD197" s="292"/>
      <c r="BE197" s="292"/>
      <c r="BF197" s="292"/>
      <c r="BG197" s="299"/>
      <c r="BH197" s="317"/>
    </row>
    <row r="198" spans="1:61" x14ac:dyDescent="0.3">
      <c r="A198" s="240"/>
      <c r="B198" s="203"/>
      <c r="C198" s="159"/>
      <c r="D198" s="159"/>
      <c r="E198" s="159"/>
      <c r="F198" s="159"/>
      <c r="G198" s="214"/>
      <c r="H198" s="159"/>
      <c r="I198" s="159"/>
      <c r="J198" s="159"/>
      <c r="K198" s="159"/>
      <c r="L198" s="159"/>
      <c r="M198" s="172"/>
      <c r="N198" s="173"/>
      <c r="O198" s="174"/>
      <c r="P198" s="160"/>
      <c r="Q198" s="166"/>
      <c r="R198" s="73" t="s">
        <v>699</v>
      </c>
      <c r="S198" s="75" t="s">
        <v>78</v>
      </c>
      <c r="T198" s="76" t="s">
        <v>164</v>
      </c>
      <c r="U198" s="75" t="s">
        <v>79</v>
      </c>
      <c r="V198" s="75" t="s">
        <v>184</v>
      </c>
      <c r="W198" s="77">
        <f>VLOOKUP(V198,'[15]Datos Validacion'!$K$6:$L$8,2,0)</f>
        <v>0.15</v>
      </c>
      <c r="X198" s="76" t="s">
        <v>96</v>
      </c>
      <c r="Y198" s="77">
        <f>VLOOKUP(X198,'[15]Datos Validacion'!$M$6:$N$7,2,0)</f>
        <v>0.15</v>
      </c>
      <c r="Z198" s="75" t="s">
        <v>82</v>
      </c>
      <c r="AA198" s="135" t="s">
        <v>700</v>
      </c>
      <c r="AB198" s="75" t="s">
        <v>84</v>
      </c>
      <c r="AC198" s="76" t="s">
        <v>701</v>
      </c>
      <c r="AD198" s="121">
        <f t="shared" si="48"/>
        <v>0.3</v>
      </c>
      <c r="AE198" s="109" t="str">
        <f t="shared" si="52"/>
        <v>MUY BAJA</v>
      </c>
      <c r="AF198" s="108">
        <f t="shared" si="56"/>
        <v>3.6287999999999994E-2</v>
      </c>
      <c r="AG198" s="162"/>
      <c r="AH198" s="162"/>
      <c r="AI198" s="166"/>
      <c r="AJ198" s="159"/>
      <c r="AK198" s="168"/>
      <c r="AL198" s="168"/>
      <c r="AM198" s="292"/>
      <c r="AN198" s="295"/>
      <c r="AO198" s="292"/>
      <c r="AP198" s="292"/>
      <c r="AQ198" s="300"/>
      <c r="AR198" s="292"/>
      <c r="AS198" s="292"/>
      <c r="AT198" s="300"/>
      <c r="AU198" s="292"/>
      <c r="AV198" s="292"/>
      <c r="AW198" s="297"/>
      <c r="AX198" s="292"/>
      <c r="AY198" s="292"/>
      <c r="AZ198" s="300"/>
      <c r="BA198" s="292"/>
      <c r="BB198" s="292"/>
      <c r="BC198" s="297"/>
      <c r="BD198" s="292"/>
      <c r="BE198" s="292"/>
      <c r="BF198" s="292"/>
      <c r="BG198" s="299"/>
      <c r="BH198" s="317"/>
    </row>
    <row r="199" spans="1:61" ht="25" x14ac:dyDescent="0.3">
      <c r="A199" s="240"/>
      <c r="B199" s="203"/>
      <c r="C199" s="159"/>
      <c r="D199" s="159"/>
      <c r="E199" s="159"/>
      <c r="F199" s="159"/>
      <c r="G199" s="214"/>
      <c r="H199" s="159"/>
      <c r="I199" s="159"/>
      <c r="J199" s="159"/>
      <c r="K199" s="159"/>
      <c r="L199" s="159"/>
      <c r="M199" s="172"/>
      <c r="N199" s="173"/>
      <c r="O199" s="174"/>
      <c r="P199" s="160"/>
      <c r="Q199" s="166"/>
      <c r="R199" s="73" t="s">
        <v>702</v>
      </c>
      <c r="S199" s="75" t="s">
        <v>78</v>
      </c>
      <c r="T199" s="76" t="s">
        <v>703</v>
      </c>
      <c r="U199" s="75" t="s">
        <v>79</v>
      </c>
      <c r="V199" s="75" t="s">
        <v>80</v>
      </c>
      <c r="W199" s="77">
        <f>VLOOKUP(V199,'[15]Datos Validacion'!$K$6:$L$8,2,0)</f>
        <v>0.25</v>
      </c>
      <c r="X199" s="76" t="s">
        <v>96</v>
      </c>
      <c r="Y199" s="77">
        <f>VLOOKUP(X199,'[15]Datos Validacion'!$M$6:$N$7,2,0)</f>
        <v>0.15</v>
      </c>
      <c r="Z199" s="75" t="s">
        <v>82</v>
      </c>
      <c r="AA199" s="135" t="s">
        <v>704</v>
      </c>
      <c r="AB199" s="75" t="s">
        <v>84</v>
      </c>
      <c r="AC199" s="76" t="s">
        <v>705</v>
      </c>
      <c r="AD199" s="121">
        <f t="shared" si="48"/>
        <v>0.4</v>
      </c>
      <c r="AE199" s="109" t="str">
        <f t="shared" si="52"/>
        <v>MUY BAJA</v>
      </c>
      <c r="AF199" s="108">
        <f t="shared" si="56"/>
        <v>2.1772799999999995E-2</v>
      </c>
      <c r="AG199" s="162"/>
      <c r="AH199" s="162"/>
      <c r="AI199" s="166"/>
      <c r="AJ199" s="159"/>
      <c r="AK199" s="168"/>
      <c r="AL199" s="168"/>
      <c r="AM199" s="292"/>
      <c r="AN199" s="295"/>
      <c r="AO199" s="292"/>
      <c r="AP199" s="292"/>
      <c r="AQ199" s="300"/>
      <c r="AR199" s="292"/>
      <c r="AS199" s="292"/>
      <c r="AT199" s="300"/>
      <c r="AU199" s="292"/>
      <c r="AV199" s="292"/>
      <c r="AW199" s="297"/>
      <c r="AX199" s="292"/>
      <c r="AY199" s="292"/>
      <c r="AZ199" s="300"/>
      <c r="BA199" s="292"/>
      <c r="BB199" s="292"/>
      <c r="BC199" s="297"/>
      <c r="BD199" s="292"/>
      <c r="BE199" s="292"/>
      <c r="BF199" s="292"/>
      <c r="BG199" s="299"/>
      <c r="BH199" s="317"/>
    </row>
    <row r="200" spans="1:61" s="79" customFormat="1" ht="33" customHeight="1" x14ac:dyDescent="0.3">
      <c r="A200" s="240"/>
      <c r="B200" s="203"/>
      <c r="C200" s="159"/>
      <c r="D200" s="159"/>
      <c r="E200" s="159"/>
      <c r="F200" s="159"/>
      <c r="G200" s="214"/>
      <c r="H200" s="159"/>
      <c r="I200" s="159"/>
      <c r="J200" s="159"/>
      <c r="K200" s="159"/>
      <c r="L200" s="159"/>
      <c r="M200" s="172"/>
      <c r="N200" s="173"/>
      <c r="O200" s="174"/>
      <c r="P200" s="160"/>
      <c r="Q200" s="166"/>
      <c r="R200" s="73" t="s">
        <v>706</v>
      </c>
      <c r="S200" s="75" t="s">
        <v>78</v>
      </c>
      <c r="T200" s="76" t="s">
        <v>707</v>
      </c>
      <c r="U200" s="75" t="s">
        <v>79</v>
      </c>
      <c r="V200" s="75" t="s">
        <v>184</v>
      </c>
      <c r="W200" s="77">
        <f>VLOOKUP(V200,'[15]Datos Validacion'!$K$6:$L$8,2,0)</f>
        <v>0.15</v>
      </c>
      <c r="X200" s="76" t="s">
        <v>96</v>
      </c>
      <c r="Y200" s="77">
        <f>VLOOKUP(X200,'[15]Datos Validacion'!$M$6:$N$7,2,0)</f>
        <v>0.15</v>
      </c>
      <c r="Z200" s="75" t="s">
        <v>82</v>
      </c>
      <c r="AA200" s="135" t="s">
        <v>708</v>
      </c>
      <c r="AB200" s="75" t="s">
        <v>84</v>
      </c>
      <c r="AC200" s="76" t="s">
        <v>709</v>
      </c>
      <c r="AD200" s="121">
        <f t="shared" si="48"/>
        <v>0.3</v>
      </c>
      <c r="AE200" s="109" t="str">
        <f t="shared" si="52"/>
        <v>MUY BAJA</v>
      </c>
      <c r="AF200" s="108">
        <f t="shared" si="56"/>
        <v>1.5240959999999998E-2</v>
      </c>
      <c r="AG200" s="162"/>
      <c r="AH200" s="162"/>
      <c r="AI200" s="166"/>
      <c r="AJ200" s="159"/>
      <c r="AK200" s="168"/>
      <c r="AL200" s="168"/>
      <c r="AM200" s="292"/>
      <c r="AN200" s="295"/>
      <c r="AO200" s="292"/>
      <c r="AP200" s="292"/>
      <c r="AQ200" s="300"/>
      <c r="AR200" s="292"/>
      <c r="AS200" s="292"/>
      <c r="AT200" s="300"/>
      <c r="AU200" s="292"/>
      <c r="AV200" s="292"/>
      <c r="AW200" s="297"/>
      <c r="AX200" s="292"/>
      <c r="AY200" s="292"/>
      <c r="AZ200" s="300"/>
      <c r="BA200" s="292"/>
      <c r="BB200" s="292"/>
      <c r="BC200" s="297"/>
      <c r="BD200" s="292"/>
      <c r="BE200" s="292"/>
      <c r="BF200" s="292"/>
      <c r="BG200" s="299"/>
      <c r="BH200" s="317"/>
      <c r="BI200" s="147"/>
    </row>
    <row r="201" spans="1:61" ht="25" x14ac:dyDescent="0.3">
      <c r="A201" s="345" t="s">
        <v>3</v>
      </c>
      <c r="B201" s="210"/>
      <c r="C201" s="207" t="s">
        <v>651</v>
      </c>
      <c r="D201" s="171" t="s">
        <v>710</v>
      </c>
      <c r="E201" s="171" t="s">
        <v>711</v>
      </c>
      <c r="F201" s="169" t="s">
        <v>67</v>
      </c>
      <c r="G201" s="230" t="s">
        <v>712</v>
      </c>
      <c r="H201" s="169" t="s">
        <v>713</v>
      </c>
      <c r="I201" s="169" t="s">
        <v>714</v>
      </c>
      <c r="J201" s="159" t="s">
        <v>71</v>
      </c>
      <c r="K201" s="159" t="s">
        <v>715</v>
      </c>
      <c r="L201" s="159" t="s">
        <v>73</v>
      </c>
      <c r="M201" s="172">
        <f>VLOOKUP(L201,'[15]Datos Validacion'!$C$6:$D$10,2,0)</f>
        <v>0.6</v>
      </c>
      <c r="N201" s="173" t="s">
        <v>223</v>
      </c>
      <c r="O201" s="174">
        <f>VLOOKUP(N201,'[15]Datos Validacion'!$E$6:$F$15,2,0)</f>
        <v>0.2</v>
      </c>
      <c r="P201" s="159" t="s">
        <v>291</v>
      </c>
      <c r="Q201" s="166" t="s">
        <v>76</v>
      </c>
      <c r="R201" s="73" t="s">
        <v>716</v>
      </c>
      <c r="S201" s="75" t="s">
        <v>78</v>
      </c>
      <c r="T201" s="68" t="s">
        <v>717</v>
      </c>
      <c r="U201" s="75" t="s">
        <v>79</v>
      </c>
      <c r="V201" s="75" t="s">
        <v>80</v>
      </c>
      <c r="W201" s="77">
        <f>VLOOKUP(V201,'[15]Datos Validacion'!$K$6:$L$8,2,0)</f>
        <v>0.25</v>
      </c>
      <c r="X201" s="76" t="s">
        <v>96</v>
      </c>
      <c r="Y201" s="77">
        <f>VLOOKUP(X201,'[15]Datos Validacion'!$M$6:$N$7,2,0)</f>
        <v>0.15</v>
      </c>
      <c r="Z201" s="75" t="s">
        <v>82</v>
      </c>
      <c r="AA201" s="135" t="s">
        <v>718</v>
      </c>
      <c r="AB201" s="75" t="s">
        <v>84</v>
      </c>
      <c r="AC201" s="76" t="s">
        <v>719</v>
      </c>
      <c r="AD201" s="121">
        <f t="shared" si="48"/>
        <v>0.4</v>
      </c>
      <c r="AE201" s="109" t="str">
        <f t="shared" si="52"/>
        <v>BAJA</v>
      </c>
      <c r="AF201" s="109">
        <f>IF(OR(V201="prevenir",V201="detectar"),(M201-(M201*AD201)), M201)</f>
        <v>0.36</v>
      </c>
      <c r="AG201" s="162" t="str">
        <f t="shared" ref="AG201" si="57">IF(AH201&lt;=20%,"LEVE",IF(AH201&lt;=40%,"MENOR",IF(AH201&lt;=60%,"MODERADO",IF(AH201&lt;=80%,"MAYOR","CATASTROFICO"))))</f>
        <v>LEVE</v>
      </c>
      <c r="AH201" s="162">
        <f>IF(V201="corregir",(O201-(O201*AD201)), O201)</f>
        <v>0.2</v>
      </c>
      <c r="AI201" s="166" t="s">
        <v>146</v>
      </c>
      <c r="AJ201" s="159" t="s">
        <v>86</v>
      </c>
      <c r="AK201" s="159"/>
      <c r="AL201" s="168"/>
      <c r="AM201" s="375"/>
      <c r="AN201" s="365"/>
      <c r="AO201" s="365"/>
      <c r="AP201" s="365"/>
      <c r="AQ201" s="365"/>
      <c r="AR201" s="365"/>
      <c r="AS201" s="365"/>
      <c r="AT201" s="365"/>
      <c r="AU201" s="365"/>
      <c r="AV201" s="365"/>
      <c r="AW201" s="365"/>
      <c r="AX201" s="365"/>
      <c r="AY201" s="365"/>
      <c r="AZ201" s="365"/>
      <c r="BA201" s="365"/>
      <c r="BB201" s="365"/>
      <c r="BC201" s="365"/>
      <c r="BD201" s="365"/>
      <c r="BE201" s="365"/>
      <c r="BF201" s="365"/>
      <c r="BG201" s="365"/>
      <c r="BH201" s="317" t="s">
        <v>2005</v>
      </c>
    </row>
    <row r="202" spans="1:61" ht="28.5" customHeight="1" x14ac:dyDescent="0.3">
      <c r="A202" s="345"/>
      <c r="B202" s="210"/>
      <c r="C202" s="207"/>
      <c r="D202" s="171"/>
      <c r="E202" s="171"/>
      <c r="F202" s="169"/>
      <c r="G202" s="230"/>
      <c r="H202" s="169"/>
      <c r="I202" s="169"/>
      <c r="J202" s="159"/>
      <c r="K202" s="159"/>
      <c r="L202" s="159"/>
      <c r="M202" s="172"/>
      <c r="N202" s="173"/>
      <c r="O202" s="174"/>
      <c r="P202" s="159"/>
      <c r="Q202" s="166"/>
      <c r="R202" s="73" t="s">
        <v>720</v>
      </c>
      <c r="S202" s="75" t="s">
        <v>78</v>
      </c>
      <c r="T202" s="68" t="s">
        <v>721</v>
      </c>
      <c r="U202" s="75" t="s">
        <v>79</v>
      </c>
      <c r="V202" s="75" t="s">
        <v>80</v>
      </c>
      <c r="W202" s="77">
        <f>VLOOKUP(V202,'[15]Datos Validacion'!$K$6:$L$8,2,0)</f>
        <v>0.25</v>
      </c>
      <c r="X202" s="76" t="s">
        <v>96</v>
      </c>
      <c r="Y202" s="77">
        <f>VLOOKUP(X202,'[15]Datos Validacion'!$M$6:$N$7,2,0)</f>
        <v>0.15</v>
      </c>
      <c r="Z202" s="75" t="s">
        <v>82</v>
      </c>
      <c r="AA202" s="135" t="s">
        <v>722</v>
      </c>
      <c r="AB202" s="75" t="s">
        <v>84</v>
      </c>
      <c r="AC202" s="76" t="s">
        <v>719</v>
      </c>
      <c r="AD202" s="121">
        <f t="shared" si="48"/>
        <v>0.4</v>
      </c>
      <c r="AE202" s="109" t="str">
        <f t="shared" si="52"/>
        <v>BAJA</v>
      </c>
      <c r="AF202" s="108">
        <f>+AF201-(AF201*AD202)</f>
        <v>0.216</v>
      </c>
      <c r="AG202" s="162"/>
      <c r="AH202" s="162"/>
      <c r="AI202" s="166"/>
      <c r="AJ202" s="159"/>
      <c r="AK202" s="159"/>
      <c r="AL202" s="168"/>
      <c r="AM202" s="375"/>
      <c r="AN202" s="365"/>
      <c r="AO202" s="365"/>
      <c r="AP202" s="365"/>
      <c r="AQ202" s="365"/>
      <c r="AR202" s="365"/>
      <c r="AS202" s="365"/>
      <c r="AT202" s="365"/>
      <c r="AU202" s="365"/>
      <c r="AV202" s="365"/>
      <c r="AW202" s="365"/>
      <c r="AX202" s="365"/>
      <c r="AY202" s="365"/>
      <c r="AZ202" s="365"/>
      <c r="BA202" s="365"/>
      <c r="BB202" s="365"/>
      <c r="BC202" s="365"/>
      <c r="BD202" s="365"/>
      <c r="BE202" s="365"/>
      <c r="BF202" s="365"/>
      <c r="BG202" s="365"/>
      <c r="BH202" s="317"/>
    </row>
    <row r="203" spans="1:61" ht="25" x14ac:dyDescent="0.3">
      <c r="A203" s="345"/>
      <c r="B203" s="210"/>
      <c r="C203" s="207"/>
      <c r="D203" s="171"/>
      <c r="E203" s="171"/>
      <c r="F203" s="169"/>
      <c r="G203" s="230" t="s">
        <v>723</v>
      </c>
      <c r="H203" s="169"/>
      <c r="I203" s="169"/>
      <c r="J203" s="159"/>
      <c r="K203" s="159"/>
      <c r="L203" s="159"/>
      <c r="M203" s="172"/>
      <c r="N203" s="173"/>
      <c r="O203" s="174"/>
      <c r="P203" s="159"/>
      <c r="Q203" s="166"/>
      <c r="R203" s="73" t="s">
        <v>724</v>
      </c>
      <c r="S203" s="75" t="s">
        <v>78</v>
      </c>
      <c r="T203" s="68" t="s">
        <v>721</v>
      </c>
      <c r="U203" s="75" t="s">
        <v>79</v>
      </c>
      <c r="V203" s="75" t="s">
        <v>80</v>
      </c>
      <c r="W203" s="77">
        <f>VLOOKUP(V203,'[15]Datos Validacion'!$K$6:$L$8,2,0)</f>
        <v>0.25</v>
      </c>
      <c r="X203" s="76" t="s">
        <v>96</v>
      </c>
      <c r="Y203" s="77">
        <f>VLOOKUP(X203,'[15]Datos Validacion'!$M$6:$N$7,2,0)</f>
        <v>0.15</v>
      </c>
      <c r="Z203" s="75" t="s">
        <v>82</v>
      </c>
      <c r="AA203" s="135" t="s">
        <v>725</v>
      </c>
      <c r="AB203" s="75" t="s">
        <v>84</v>
      </c>
      <c r="AC203" s="76" t="s">
        <v>726</v>
      </c>
      <c r="AD203" s="121">
        <f t="shared" si="48"/>
        <v>0.4</v>
      </c>
      <c r="AE203" s="109" t="str">
        <f t="shared" si="52"/>
        <v>MUY BAJA</v>
      </c>
      <c r="AF203" s="108">
        <f>+AF202-(AF202*AD203)</f>
        <v>0.12959999999999999</v>
      </c>
      <c r="AG203" s="162"/>
      <c r="AH203" s="162"/>
      <c r="AI203" s="166"/>
      <c r="AJ203" s="159"/>
      <c r="AK203" s="159"/>
      <c r="AL203" s="168"/>
      <c r="AM203" s="375"/>
      <c r="AN203" s="365"/>
      <c r="AO203" s="365"/>
      <c r="AP203" s="365"/>
      <c r="AQ203" s="365"/>
      <c r="AR203" s="365"/>
      <c r="AS203" s="365"/>
      <c r="AT203" s="365"/>
      <c r="AU203" s="365"/>
      <c r="AV203" s="365"/>
      <c r="AW203" s="365"/>
      <c r="AX203" s="365"/>
      <c r="AY203" s="365"/>
      <c r="AZ203" s="365"/>
      <c r="BA203" s="365"/>
      <c r="BB203" s="365"/>
      <c r="BC203" s="365"/>
      <c r="BD203" s="365"/>
      <c r="BE203" s="365"/>
      <c r="BF203" s="365"/>
      <c r="BG203" s="365"/>
      <c r="BH203" s="317"/>
    </row>
    <row r="204" spans="1:61" ht="36" customHeight="1" x14ac:dyDescent="0.3">
      <c r="A204" s="345"/>
      <c r="B204" s="210"/>
      <c r="C204" s="207"/>
      <c r="D204" s="171"/>
      <c r="E204" s="171"/>
      <c r="F204" s="169"/>
      <c r="G204" s="230"/>
      <c r="H204" s="169"/>
      <c r="I204" s="169"/>
      <c r="J204" s="159"/>
      <c r="K204" s="159"/>
      <c r="L204" s="159"/>
      <c r="M204" s="172"/>
      <c r="N204" s="173"/>
      <c r="O204" s="174"/>
      <c r="P204" s="159"/>
      <c r="Q204" s="166"/>
      <c r="R204" s="73" t="s">
        <v>727</v>
      </c>
      <c r="S204" s="75" t="s">
        <v>78</v>
      </c>
      <c r="T204" s="68" t="s">
        <v>717</v>
      </c>
      <c r="U204" s="75" t="s">
        <v>79</v>
      </c>
      <c r="V204" s="75" t="s">
        <v>80</v>
      </c>
      <c r="W204" s="77">
        <f>VLOOKUP(V204,'[15]Datos Validacion'!$K$6:$L$8,2,0)</f>
        <v>0.25</v>
      </c>
      <c r="X204" s="76" t="s">
        <v>81</v>
      </c>
      <c r="Y204" s="77">
        <f>VLOOKUP(X204,'[15]Datos Validacion'!$M$6:$N$7,2,0)</f>
        <v>0.25</v>
      </c>
      <c r="Z204" s="75" t="s">
        <v>82</v>
      </c>
      <c r="AA204" s="135" t="s">
        <v>728</v>
      </c>
      <c r="AB204" s="75" t="s">
        <v>84</v>
      </c>
      <c r="AC204" s="76" t="s">
        <v>719</v>
      </c>
      <c r="AD204" s="121">
        <f t="shared" si="48"/>
        <v>0.5</v>
      </c>
      <c r="AE204" s="109" t="str">
        <f t="shared" si="52"/>
        <v>MUY BAJA</v>
      </c>
      <c r="AF204" s="108">
        <f>+AF203-(AF203*AD204)</f>
        <v>6.4799999999999996E-2</v>
      </c>
      <c r="AG204" s="162"/>
      <c r="AH204" s="162"/>
      <c r="AI204" s="166"/>
      <c r="AJ204" s="159"/>
      <c r="AK204" s="159"/>
      <c r="AL204" s="168"/>
      <c r="AM204" s="375"/>
      <c r="AN204" s="365"/>
      <c r="AO204" s="365"/>
      <c r="AP204" s="365"/>
      <c r="AQ204" s="365"/>
      <c r="AR204" s="365"/>
      <c r="AS204" s="365"/>
      <c r="AT204" s="365"/>
      <c r="AU204" s="365"/>
      <c r="AV204" s="365"/>
      <c r="AW204" s="365"/>
      <c r="AX204" s="365"/>
      <c r="AY204" s="365"/>
      <c r="AZ204" s="365"/>
      <c r="BA204" s="365"/>
      <c r="BB204" s="365"/>
      <c r="BC204" s="365"/>
      <c r="BD204" s="365"/>
      <c r="BE204" s="365"/>
      <c r="BF204" s="365"/>
      <c r="BG204" s="365"/>
      <c r="BH204" s="317"/>
    </row>
    <row r="205" spans="1:61" ht="43.5" customHeight="1" x14ac:dyDescent="0.3">
      <c r="A205" s="345"/>
      <c r="B205" s="210"/>
      <c r="C205" s="207"/>
      <c r="D205" s="171"/>
      <c r="E205" s="171"/>
      <c r="F205" s="169"/>
      <c r="G205" s="66" t="s">
        <v>729</v>
      </c>
      <c r="H205" s="169"/>
      <c r="I205" s="169"/>
      <c r="J205" s="159"/>
      <c r="K205" s="159"/>
      <c r="L205" s="159"/>
      <c r="M205" s="172"/>
      <c r="N205" s="173"/>
      <c r="O205" s="174"/>
      <c r="P205" s="159"/>
      <c r="Q205" s="166"/>
      <c r="R205" s="73" t="s">
        <v>730</v>
      </c>
      <c r="S205" s="75" t="s">
        <v>78</v>
      </c>
      <c r="T205" s="68" t="s">
        <v>717</v>
      </c>
      <c r="U205" s="75" t="s">
        <v>79</v>
      </c>
      <c r="V205" s="75" t="s">
        <v>80</v>
      </c>
      <c r="W205" s="77">
        <f>VLOOKUP(V205,'[15]Datos Validacion'!$K$6:$L$8,2,0)</f>
        <v>0.25</v>
      </c>
      <c r="X205" s="76" t="s">
        <v>81</v>
      </c>
      <c r="Y205" s="77">
        <f>VLOOKUP(X205,'[15]Datos Validacion'!$M$6:$N$7,2,0)</f>
        <v>0.25</v>
      </c>
      <c r="Z205" s="75" t="s">
        <v>82</v>
      </c>
      <c r="AA205" s="135" t="s">
        <v>731</v>
      </c>
      <c r="AB205" s="75" t="s">
        <v>84</v>
      </c>
      <c r="AC205" s="76" t="s">
        <v>732</v>
      </c>
      <c r="AD205" s="121">
        <f t="shared" si="48"/>
        <v>0.5</v>
      </c>
      <c r="AE205" s="109" t="str">
        <f t="shared" si="52"/>
        <v>MUY BAJA</v>
      </c>
      <c r="AF205" s="108">
        <f>+AF204-(AF204*AD205)</f>
        <v>3.2399999999999998E-2</v>
      </c>
      <c r="AG205" s="162"/>
      <c r="AH205" s="162"/>
      <c r="AI205" s="166"/>
      <c r="AJ205" s="159"/>
      <c r="AK205" s="159"/>
      <c r="AL205" s="168"/>
      <c r="AM205" s="375"/>
      <c r="AN205" s="365"/>
      <c r="AO205" s="365"/>
      <c r="AP205" s="365"/>
      <c r="AQ205" s="365"/>
      <c r="AR205" s="365"/>
      <c r="AS205" s="365"/>
      <c r="AT205" s="365"/>
      <c r="AU205" s="365"/>
      <c r="AV205" s="365"/>
      <c r="AW205" s="365"/>
      <c r="AX205" s="365"/>
      <c r="AY205" s="365"/>
      <c r="AZ205" s="365"/>
      <c r="BA205" s="365"/>
      <c r="BB205" s="365"/>
      <c r="BC205" s="365"/>
      <c r="BD205" s="365"/>
      <c r="BE205" s="365"/>
      <c r="BF205" s="365"/>
      <c r="BG205" s="365"/>
      <c r="BH205" s="317"/>
    </row>
    <row r="206" spans="1:61" ht="66.75" customHeight="1" x14ac:dyDescent="0.3">
      <c r="A206" s="240" t="s">
        <v>3</v>
      </c>
      <c r="B206" s="203"/>
      <c r="C206" s="159" t="s">
        <v>651</v>
      </c>
      <c r="D206" s="159" t="s">
        <v>681</v>
      </c>
      <c r="E206" s="159" t="s">
        <v>682</v>
      </c>
      <c r="F206" s="110" t="s">
        <v>67</v>
      </c>
      <c r="G206" s="112" t="s">
        <v>733</v>
      </c>
      <c r="H206" s="159" t="s">
        <v>734</v>
      </c>
      <c r="I206" s="159" t="s">
        <v>735</v>
      </c>
      <c r="J206" s="159" t="s">
        <v>71</v>
      </c>
      <c r="K206" s="159" t="s">
        <v>736</v>
      </c>
      <c r="L206" s="159" t="s">
        <v>73</v>
      </c>
      <c r="M206" s="172">
        <f>VLOOKUP(L206,'[15]Datos Validacion'!$C$6:$D$10,2,0)</f>
        <v>0.6</v>
      </c>
      <c r="N206" s="173" t="s">
        <v>223</v>
      </c>
      <c r="O206" s="174">
        <f>VLOOKUP(N206,'[15]Datos Validacion'!$E$6:$F$15,2,0)</f>
        <v>0.2</v>
      </c>
      <c r="P206" s="159" t="s">
        <v>291</v>
      </c>
      <c r="Q206" s="166" t="s">
        <v>76</v>
      </c>
      <c r="R206" s="73" t="s">
        <v>737</v>
      </c>
      <c r="S206" s="75" t="s">
        <v>78</v>
      </c>
      <c r="T206" s="68" t="s">
        <v>721</v>
      </c>
      <c r="U206" s="75" t="s">
        <v>79</v>
      </c>
      <c r="V206" s="75" t="s">
        <v>80</v>
      </c>
      <c r="W206" s="77">
        <f>VLOOKUP(V206,'[15]Datos Validacion'!$K$6:$L$8,2,0)</f>
        <v>0.25</v>
      </c>
      <c r="X206" s="76" t="s">
        <v>96</v>
      </c>
      <c r="Y206" s="77">
        <f>VLOOKUP(X206,'[15]Datos Validacion'!$M$6:$N$7,2,0)</f>
        <v>0.15</v>
      </c>
      <c r="Z206" s="75" t="s">
        <v>82</v>
      </c>
      <c r="AA206" s="135" t="s">
        <v>725</v>
      </c>
      <c r="AB206" s="75" t="s">
        <v>380</v>
      </c>
      <c r="AC206" s="76" t="s">
        <v>738</v>
      </c>
      <c r="AD206" s="121">
        <f t="shared" si="48"/>
        <v>0.4</v>
      </c>
      <c r="AE206" s="109" t="str">
        <f t="shared" si="52"/>
        <v>BAJA</v>
      </c>
      <c r="AF206" s="109">
        <f>IF(OR(V206="prevenir",V206="detectar"),(M206-(M206*AD206)), M206)</f>
        <v>0.36</v>
      </c>
      <c r="AG206" s="162" t="str">
        <f t="shared" ref="AG206" si="58">IF(AH206&lt;=20%,"LEVE",IF(AH206&lt;=40%,"MENOR",IF(AH206&lt;=60%,"MODERADO",IF(AH206&lt;=80%,"MAYOR","CATASTROFICO"))))</f>
        <v>LEVE</v>
      </c>
      <c r="AH206" s="162">
        <f>IF(V206="corregir",(O206-(O206*AD206)), O206)</f>
        <v>0.2</v>
      </c>
      <c r="AI206" s="166" t="s">
        <v>146</v>
      </c>
      <c r="AJ206" s="159" t="s">
        <v>86</v>
      </c>
      <c r="AK206" s="159"/>
      <c r="AL206" s="168"/>
      <c r="AM206" s="314"/>
      <c r="AN206" s="299"/>
      <c r="AO206" s="292"/>
      <c r="AP206" s="292"/>
      <c r="AQ206" s="300"/>
      <c r="AR206" s="292"/>
      <c r="AS206" s="292"/>
      <c r="AT206" s="300"/>
      <c r="AU206" s="292"/>
      <c r="AV206" s="292"/>
      <c r="AW206" s="297"/>
      <c r="AX206" s="292"/>
      <c r="AY206" s="292"/>
      <c r="AZ206" s="300"/>
      <c r="BA206" s="292"/>
      <c r="BB206" s="292"/>
      <c r="BC206" s="297"/>
      <c r="BD206" s="292"/>
      <c r="BE206" s="292"/>
      <c r="BF206" s="292"/>
      <c r="BG206" s="299"/>
      <c r="BH206" s="317" t="s">
        <v>2020</v>
      </c>
    </row>
    <row r="207" spans="1:61" ht="70.5" customHeight="1" x14ac:dyDescent="0.3">
      <c r="A207" s="240"/>
      <c r="B207" s="203"/>
      <c r="C207" s="159"/>
      <c r="D207" s="159"/>
      <c r="E207" s="159"/>
      <c r="F207" s="110" t="s">
        <v>67</v>
      </c>
      <c r="G207" s="112" t="s">
        <v>739</v>
      </c>
      <c r="H207" s="159"/>
      <c r="I207" s="159"/>
      <c r="J207" s="159"/>
      <c r="K207" s="159"/>
      <c r="L207" s="159"/>
      <c r="M207" s="172"/>
      <c r="N207" s="173"/>
      <c r="O207" s="174"/>
      <c r="P207" s="159"/>
      <c r="Q207" s="166"/>
      <c r="R207" s="73" t="s">
        <v>658</v>
      </c>
      <c r="S207" s="75" t="s">
        <v>78</v>
      </c>
      <c r="T207" s="68" t="s">
        <v>721</v>
      </c>
      <c r="U207" s="75" t="s">
        <v>79</v>
      </c>
      <c r="V207" s="75" t="s">
        <v>80</v>
      </c>
      <c r="W207" s="77">
        <f>VLOOKUP(V207,'[15]Datos Validacion'!$K$6:$L$8,2,0)</f>
        <v>0.25</v>
      </c>
      <c r="X207" s="76" t="s">
        <v>96</v>
      </c>
      <c r="Y207" s="77">
        <f>VLOOKUP(X207,'[15]Datos Validacion'!$M$6:$N$7,2,0)</f>
        <v>0.15</v>
      </c>
      <c r="Z207" s="75" t="s">
        <v>82</v>
      </c>
      <c r="AA207" s="124" t="s">
        <v>660</v>
      </c>
      <c r="AB207" s="75" t="s">
        <v>380</v>
      </c>
      <c r="AC207" s="76" t="s">
        <v>740</v>
      </c>
      <c r="AD207" s="121">
        <f t="shared" si="48"/>
        <v>0.4</v>
      </c>
      <c r="AE207" s="109" t="str">
        <f t="shared" si="52"/>
        <v>BAJA</v>
      </c>
      <c r="AF207" s="108">
        <f>+AF206-(AF206*AD207)</f>
        <v>0.216</v>
      </c>
      <c r="AG207" s="162"/>
      <c r="AH207" s="162"/>
      <c r="AI207" s="166"/>
      <c r="AJ207" s="159"/>
      <c r="AK207" s="159"/>
      <c r="AL207" s="168"/>
      <c r="AM207" s="314"/>
      <c r="AN207" s="299"/>
      <c r="AO207" s="292"/>
      <c r="AP207" s="292"/>
      <c r="AQ207" s="300"/>
      <c r="AR207" s="292"/>
      <c r="AS207" s="292"/>
      <c r="AT207" s="300"/>
      <c r="AU207" s="292"/>
      <c r="AV207" s="292"/>
      <c r="AW207" s="297"/>
      <c r="AX207" s="292"/>
      <c r="AY207" s="292"/>
      <c r="AZ207" s="300"/>
      <c r="BA207" s="292"/>
      <c r="BB207" s="292"/>
      <c r="BC207" s="297"/>
      <c r="BD207" s="292"/>
      <c r="BE207" s="292"/>
      <c r="BF207" s="292"/>
      <c r="BG207" s="299"/>
      <c r="BH207" s="317"/>
    </row>
    <row r="208" spans="1:61" ht="25" x14ac:dyDescent="0.3">
      <c r="A208" s="345" t="s">
        <v>3</v>
      </c>
      <c r="B208" s="210"/>
      <c r="C208" s="207" t="s">
        <v>651</v>
      </c>
      <c r="D208" s="207" t="s">
        <v>741</v>
      </c>
      <c r="E208" s="207" t="s">
        <v>742</v>
      </c>
      <c r="F208" s="55" t="s">
        <v>104</v>
      </c>
      <c r="G208" s="66" t="s">
        <v>743</v>
      </c>
      <c r="H208" s="169" t="s">
        <v>744</v>
      </c>
      <c r="I208" s="169" t="s">
        <v>745</v>
      </c>
      <c r="J208" s="159" t="s">
        <v>71</v>
      </c>
      <c r="K208" s="159" t="s">
        <v>657</v>
      </c>
      <c r="L208" s="159" t="s">
        <v>152</v>
      </c>
      <c r="M208" s="172">
        <f>VLOOKUP(L208,'[15]Datos Validacion'!$C$6:$D$10,2,0)</f>
        <v>0.4</v>
      </c>
      <c r="N208" s="173" t="s">
        <v>223</v>
      </c>
      <c r="O208" s="174">
        <f>VLOOKUP(N208,'[15]Datos Validacion'!$E$6:$F$15,2,0)</f>
        <v>0.2</v>
      </c>
      <c r="P208" s="159" t="s">
        <v>291</v>
      </c>
      <c r="Q208" s="166" t="s">
        <v>146</v>
      </c>
      <c r="R208" s="73" t="s">
        <v>746</v>
      </c>
      <c r="S208" s="75" t="s">
        <v>78</v>
      </c>
      <c r="T208" s="68" t="s">
        <v>747</v>
      </c>
      <c r="U208" s="75" t="s">
        <v>79</v>
      </c>
      <c r="V208" s="75" t="s">
        <v>80</v>
      </c>
      <c r="W208" s="77">
        <f>VLOOKUP(V208,'[15]Datos Validacion'!$K$6:$L$8,2,0)</f>
        <v>0.25</v>
      </c>
      <c r="X208" s="76" t="s">
        <v>96</v>
      </c>
      <c r="Y208" s="77">
        <f>VLOOKUP(X208,'[15]Datos Validacion'!$M$6:$N$7,2,0)</f>
        <v>0.15</v>
      </c>
      <c r="Z208" s="75" t="s">
        <v>82</v>
      </c>
      <c r="AA208" s="135" t="s">
        <v>748</v>
      </c>
      <c r="AB208" s="75" t="s">
        <v>84</v>
      </c>
      <c r="AC208" s="76" t="s">
        <v>749</v>
      </c>
      <c r="AD208" s="121">
        <f t="shared" si="48"/>
        <v>0.4</v>
      </c>
      <c r="AE208" s="109" t="str">
        <f t="shared" si="52"/>
        <v>BAJA</v>
      </c>
      <c r="AF208" s="109">
        <f>IF(OR(V208="prevenir",V208="detectar"),(M208-(M208*AD208)), M208)</f>
        <v>0.24</v>
      </c>
      <c r="AG208" s="162" t="str">
        <f t="shared" ref="AG208" si="59">IF(AH208&lt;=20%,"LEVE",IF(AH208&lt;=40%,"MENOR",IF(AH208&lt;=60%,"MODERADO",IF(AH208&lt;=80%,"MAYOR","CATASTROFICO"))))</f>
        <v>LEVE</v>
      </c>
      <c r="AH208" s="162">
        <f>IF(V208="corregir",(O208-(O208*AD208)), O208)</f>
        <v>0.2</v>
      </c>
      <c r="AI208" s="166" t="s">
        <v>146</v>
      </c>
      <c r="AJ208" s="159" t="s">
        <v>86</v>
      </c>
      <c r="AK208" s="159"/>
      <c r="AL208" s="168"/>
      <c r="AM208" s="314" t="s">
        <v>1751</v>
      </c>
      <c r="AN208" s="299" t="s">
        <v>1761</v>
      </c>
      <c r="AO208" s="292"/>
      <c r="AP208" s="365" t="s">
        <v>3</v>
      </c>
      <c r="AQ208" s="365" t="s">
        <v>1753</v>
      </c>
      <c r="AR208" s="365" t="s">
        <v>3</v>
      </c>
      <c r="AS208" s="365"/>
      <c r="AT208" s="365" t="s">
        <v>1754</v>
      </c>
      <c r="AU208" s="365" t="s">
        <v>3</v>
      </c>
      <c r="AV208" s="365"/>
      <c r="AW208" s="365" t="s">
        <v>1756</v>
      </c>
      <c r="AX208" s="365" t="s">
        <v>3</v>
      </c>
      <c r="AY208" s="365"/>
      <c r="AZ208" s="365" t="s">
        <v>1757</v>
      </c>
      <c r="BA208" s="365" t="s">
        <v>3</v>
      </c>
      <c r="BB208" s="365"/>
      <c r="BC208" s="365" t="s">
        <v>1758</v>
      </c>
      <c r="BD208" s="365"/>
      <c r="BE208" s="365" t="s">
        <v>3</v>
      </c>
      <c r="BF208" s="365" t="s">
        <v>1759</v>
      </c>
      <c r="BG208" s="365" t="s">
        <v>1760</v>
      </c>
      <c r="BH208" s="317" t="s">
        <v>2010</v>
      </c>
    </row>
    <row r="209" spans="1:60" ht="37.5" x14ac:dyDescent="0.3">
      <c r="A209" s="345"/>
      <c r="B209" s="210"/>
      <c r="C209" s="207"/>
      <c r="D209" s="207"/>
      <c r="E209" s="207"/>
      <c r="F209" s="55" t="s">
        <v>67</v>
      </c>
      <c r="G209" s="66" t="s">
        <v>750</v>
      </c>
      <c r="H209" s="169"/>
      <c r="I209" s="169"/>
      <c r="J209" s="159"/>
      <c r="K209" s="159"/>
      <c r="L209" s="159"/>
      <c r="M209" s="172"/>
      <c r="N209" s="173"/>
      <c r="O209" s="174"/>
      <c r="P209" s="159"/>
      <c r="Q209" s="166"/>
      <c r="R209" s="73" t="s">
        <v>751</v>
      </c>
      <c r="S209" s="75" t="s">
        <v>78</v>
      </c>
      <c r="T209" s="68" t="s">
        <v>747</v>
      </c>
      <c r="U209" s="75" t="s">
        <v>79</v>
      </c>
      <c r="V209" s="75" t="s">
        <v>80</v>
      </c>
      <c r="W209" s="77">
        <f>VLOOKUP(V209,'[15]Datos Validacion'!$K$6:$L$8,2,0)</f>
        <v>0.25</v>
      </c>
      <c r="X209" s="76" t="s">
        <v>96</v>
      </c>
      <c r="Y209" s="77">
        <f>VLOOKUP(X209,'[15]Datos Validacion'!$M$6:$N$7,2,0)</f>
        <v>0.15</v>
      </c>
      <c r="Z209" s="75" t="s">
        <v>82</v>
      </c>
      <c r="AA209" s="135" t="s">
        <v>752</v>
      </c>
      <c r="AB209" s="75" t="s">
        <v>84</v>
      </c>
      <c r="AC209" s="76" t="s">
        <v>753</v>
      </c>
      <c r="AD209" s="121">
        <f t="shared" ref="AD209:AD240" si="60">+W209+Y209</f>
        <v>0.4</v>
      </c>
      <c r="AE209" s="109" t="str">
        <f t="shared" si="52"/>
        <v>MUY BAJA</v>
      </c>
      <c r="AF209" s="108">
        <f>+AF208-(AF208*AD209)</f>
        <v>0.14399999999999999</v>
      </c>
      <c r="AG209" s="162"/>
      <c r="AH209" s="162"/>
      <c r="AI209" s="166"/>
      <c r="AJ209" s="159"/>
      <c r="AK209" s="159"/>
      <c r="AL209" s="168"/>
      <c r="AM209" s="314"/>
      <c r="AN209" s="299"/>
      <c r="AO209" s="292"/>
      <c r="AP209" s="365"/>
      <c r="AQ209" s="365"/>
      <c r="AR209" s="365"/>
      <c r="AS209" s="365"/>
      <c r="AT209" s="365"/>
      <c r="AU209" s="365"/>
      <c r="AV209" s="365"/>
      <c r="AW209" s="365"/>
      <c r="AX209" s="365"/>
      <c r="AY209" s="365"/>
      <c r="AZ209" s="365"/>
      <c r="BA209" s="365"/>
      <c r="BB209" s="365"/>
      <c r="BC209" s="365"/>
      <c r="BD209" s="365"/>
      <c r="BE209" s="365"/>
      <c r="BF209" s="365"/>
      <c r="BG209" s="365"/>
      <c r="BH209" s="317"/>
    </row>
    <row r="210" spans="1:60" ht="25" x14ac:dyDescent="0.3">
      <c r="A210" s="345"/>
      <c r="B210" s="210"/>
      <c r="C210" s="207"/>
      <c r="D210" s="207"/>
      <c r="E210" s="207"/>
      <c r="F210" s="55" t="s">
        <v>104</v>
      </c>
      <c r="G210" s="66" t="s">
        <v>754</v>
      </c>
      <c r="H210" s="169"/>
      <c r="I210" s="169"/>
      <c r="J210" s="159"/>
      <c r="K210" s="159"/>
      <c r="L210" s="159"/>
      <c r="M210" s="172"/>
      <c r="N210" s="173"/>
      <c r="O210" s="174"/>
      <c r="P210" s="159"/>
      <c r="Q210" s="166"/>
      <c r="R210" s="73" t="s">
        <v>755</v>
      </c>
      <c r="S210" s="75" t="s">
        <v>78</v>
      </c>
      <c r="T210" s="68" t="s">
        <v>747</v>
      </c>
      <c r="U210" s="75" t="s">
        <v>79</v>
      </c>
      <c r="V210" s="75" t="s">
        <v>184</v>
      </c>
      <c r="W210" s="77">
        <f>VLOOKUP(V210,'[15]Datos Validacion'!$K$6:$L$8,2,0)</f>
        <v>0.15</v>
      </c>
      <c r="X210" s="76" t="s">
        <v>96</v>
      </c>
      <c r="Y210" s="77">
        <f>VLOOKUP(X210,'[15]Datos Validacion'!$M$6:$N$7,2,0)</f>
        <v>0.15</v>
      </c>
      <c r="Z210" s="75" t="s">
        <v>82</v>
      </c>
      <c r="AA210" s="135" t="s">
        <v>756</v>
      </c>
      <c r="AB210" s="75" t="s">
        <v>84</v>
      </c>
      <c r="AC210" s="76" t="s">
        <v>757</v>
      </c>
      <c r="AD210" s="121">
        <f t="shared" si="60"/>
        <v>0.3</v>
      </c>
      <c r="AE210" s="109" t="str">
        <f t="shared" si="52"/>
        <v>MUY BAJA</v>
      </c>
      <c r="AF210" s="108">
        <f>+AF209-(AF209*AD210)</f>
        <v>0.1008</v>
      </c>
      <c r="AG210" s="162"/>
      <c r="AH210" s="162"/>
      <c r="AI210" s="166"/>
      <c r="AJ210" s="159"/>
      <c r="AK210" s="159"/>
      <c r="AL210" s="168"/>
      <c r="AM210" s="314"/>
      <c r="AN210" s="299"/>
      <c r="AO210" s="292"/>
      <c r="AP210" s="365"/>
      <c r="AQ210" s="365"/>
      <c r="AR210" s="365"/>
      <c r="AS210" s="365"/>
      <c r="AT210" s="365"/>
      <c r="AU210" s="365"/>
      <c r="AV210" s="365"/>
      <c r="AW210" s="365"/>
      <c r="AX210" s="365"/>
      <c r="AY210" s="365"/>
      <c r="AZ210" s="365"/>
      <c r="BA210" s="365"/>
      <c r="BB210" s="365"/>
      <c r="BC210" s="365"/>
      <c r="BD210" s="365"/>
      <c r="BE210" s="365"/>
      <c r="BF210" s="365"/>
      <c r="BG210" s="365"/>
      <c r="BH210" s="317"/>
    </row>
    <row r="211" spans="1:60" ht="50" x14ac:dyDescent="0.3">
      <c r="A211" s="345" t="s">
        <v>3</v>
      </c>
      <c r="B211" s="210"/>
      <c r="C211" s="207" t="s">
        <v>758</v>
      </c>
      <c r="D211" s="169" t="s">
        <v>759</v>
      </c>
      <c r="E211" s="169" t="s">
        <v>760</v>
      </c>
      <c r="F211" s="169" t="s">
        <v>67</v>
      </c>
      <c r="G211" s="207" t="s">
        <v>761</v>
      </c>
      <c r="H211" s="169" t="s">
        <v>762</v>
      </c>
      <c r="I211" s="169" t="s">
        <v>763</v>
      </c>
      <c r="J211" s="159" t="s">
        <v>71</v>
      </c>
      <c r="K211" s="159" t="s">
        <v>764</v>
      </c>
      <c r="L211" s="159" t="s">
        <v>246</v>
      </c>
      <c r="M211" s="172">
        <f>VLOOKUP(L211,'[16]Datos Validacion'!$C$6:$D$10,2,0)</f>
        <v>0.8</v>
      </c>
      <c r="N211" s="173" t="s">
        <v>223</v>
      </c>
      <c r="O211" s="174">
        <f>VLOOKUP(N211,'[16]Datos Validacion'!$E$6:$F$15,2,0)</f>
        <v>0.2</v>
      </c>
      <c r="P211" s="160" t="s">
        <v>629</v>
      </c>
      <c r="Q211" s="166" t="s">
        <v>76</v>
      </c>
      <c r="R211" s="80" t="s">
        <v>765</v>
      </c>
      <c r="S211" s="50" t="s">
        <v>78</v>
      </c>
      <c r="T211" s="51" t="s">
        <v>766</v>
      </c>
      <c r="U211" s="50" t="s">
        <v>79</v>
      </c>
      <c r="V211" s="50" t="s">
        <v>80</v>
      </c>
      <c r="W211" s="52">
        <f>VLOOKUP(V211,'[16]Datos Validacion'!$K$6:$L$8,2,0)</f>
        <v>0.25</v>
      </c>
      <c r="X211" s="51" t="s">
        <v>96</v>
      </c>
      <c r="Y211" s="52">
        <f>VLOOKUP(X211,'[16]Datos Validacion'!$M$6:$N$7,2,0)</f>
        <v>0.15</v>
      </c>
      <c r="Z211" s="50" t="s">
        <v>82</v>
      </c>
      <c r="AA211" s="124" t="s">
        <v>767</v>
      </c>
      <c r="AB211" s="50" t="s">
        <v>84</v>
      </c>
      <c r="AC211" s="76" t="s">
        <v>768</v>
      </c>
      <c r="AD211" s="121">
        <f t="shared" si="60"/>
        <v>0.4</v>
      </c>
      <c r="AE211" s="109" t="str">
        <f t="shared" si="52"/>
        <v>MEDIA</v>
      </c>
      <c r="AF211" s="109">
        <f>IF(OR(V211="prevenir",V211="detectar"),(M211-(M211*AD211)), M211)</f>
        <v>0.48</v>
      </c>
      <c r="AG211" s="162" t="str">
        <f t="shared" ref="AG211:AG235" si="61">IF(AH211&lt;=20%,"LEVE",IF(AH211&lt;=40%,"MENOR",IF(AH211&lt;=60%,"MODERADO",IF(AH211&lt;=80%,"MAYOR","CATASTROFICO"))))</f>
        <v>LEVE</v>
      </c>
      <c r="AH211" s="162">
        <f>IF(V211="corregir",(O211-(O211*AD211)), O211)</f>
        <v>0.2</v>
      </c>
      <c r="AI211" s="166" t="s">
        <v>146</v>
      </c>
      <c r="AJ211" s="159" t="s">
        <v>86</v>
      </c>
      <c r="AK211" s="168"/>
      <c r="AL211" s="168"/>
      <c r="AM211" s="305"/>
      <c r="AN211" s="299"/>
      <c r="AO211" s="292"/>
      <c r="AP211" s="299"/>
      <c r="AQ211" s="299"/>
      <c r="AR211" s="299"/>
      <c r="AS211" s="292"/>
      <c r="AT211" s="299"/>
      <c r="AU211" s="299"/>
      <c r="AV211" s="292"/>
      <c r="AW211" s="299"/>
      <c r="AX211" s="299"/>
      <c r="AY211" s="299"/>
      <c r="AZ211" s="299"/>
      <c r="BA211" s="299"/>
      <c r="BB211" s="292"/>
      <c r="BC211" s="299"/>
      <c r="BD211" s="292"/>
      <c r="BE211" s="299"/>
      <c r="BF211" s="299"/>
      <c r="BG211" s="299"/>
      <c r="BH211" s="317" t="s">
        <v>2008</v>
      </c>
    </row>
    <row r="212" spans="1:60" ht="76.5" customHeight="1" x14ac:dyDescent="0.3">
      <c r="A212" s="345"/>
      <c r="B212" s="210"/>
      <c r="C212" s="207"/>
      <c r="D212" s="169"/>
      <c r="E212" s="169"/>
      <c r="F212" s="169"/>
      <c r="G212" s="207"/>
      <c r="H212" s="169"/>
      <c r="I212" s="169"/>
      <c r="J212" s="159"/>
      <c r="K212" s="159"/>
      <c r="L212" s="159"/>
      <c r="M212" s="172"/>
      <c r="N212" s="173"/>
      <c r="O212" s="174"/>
      <c r="P212" s="160"/>
      <c r="Q212" s="166"/>
      <c r="R212" s="80" t="s">
        <v>769</v>
      </c>
      <c r="S212" s="50" t="s">
        <v>78</v>
      </c>
      <c r="T212" s="51" t="s">
        <v>770</v>
      </c>
      <c r="U212" s="50" t="s">
        <v>79</v>
      </c>
      <c r="V212" s="50" t="s">
        <v>80</v>
      </c>
      <c r="W212" s="52">
        <f>VLOOKUP(V212,'[16]Datos Validacion'!$K$6:$L$8,2,0)</f>
        <v>0.25</v>
      </c>
      <c r="X212" s="51" t="s">
        <v>96</v>
      </c>
      <c r="Y212" s="52">
        <f>VLOOKUP(X212,'[16]Datos Validacion'!$M$6:$N$7,2,0)</f>
        <v>0.15</v>
      </c>
      <c r="Z212" s="50" t="s">
        <v>82</v>
      </c>
      <c r="AA212" s="135" t="s">
        <v>771</v>
      </c>
      <c r="AB212" s="50" t="s">
        <v>84</v>
      </c>
      <c r="AC212" s="76" t="s">
        <v>772</v>
      </c>
      <c r="AD212" s="121">
        <f t="shared" si="60"/>
        <v>0.4</v>
      </c>
      <c r="AE212" s="109" t="str">
        <f t="shared" si="52"/>
        <v>BAJA</v>
      </c>
      <c r="AF212" s="108">
        <f>+AF211-(AF211*AD212)</f>
        <v>0.28799999999999998</v>
      </c>
      <c r="AG212" s="162"/>
      <c r="AH212" s="162"/>
      <c r="AI212" s="166"/>
      <c r="AJ212" s="159"/>
      <c r="AK212" s="168"/>
      <c r="AL212" s="168"/>
      <c r="AM212" s="305"/>
      <c r="AN212" s="299"/>
      <c r="AO212" s="292"/>
      <c r="AP212" s="299"/>
      <c r="AQ212" s="299"/>
      <c r="AR212" s="299"/>
      <c r="AS212" s="292"/>
      <c r="AT212" s="299"/>
      <c r="AU212" s="299"/>
      <c r="AV212" s="292"/>
      <c r="AW212" s="299"/>
      <c r="AX212" s="299"/>
      <c r="AY212" s="299"/>
      <c r="AZ212" s="299"/>
      <c r="BA212" s="299"/>
      <c r="BB212" s="292"/>
      <c r="BC212" s="299"/>
      <c r="BD212" s="292"/>
      <c r="BE212" s="299"/>
      <c r="BF212" s="299"/>
      <c r="BG212" s="299"/>
      <c r="BH212" s="317"/>
    </row>
    <row r="213" spans="1:60" ht="150" x14ac:dyDescent="0.3">
      <c r="A213" s="345"/>
      <c r="B213" s="210"/>
      <c r="C213" s="207"/>
      <c r="D213" s="169"/>
      <c r="E213" s="169"/>
      <c r="F213" s="169"/>
      <c r="G213" s="207"/>
      <c r="H213" s="169"/>
      <c r="I213" s="169"/>
      <c r="J213" s="159"/>
      <c r="K213" s="159"/>
      <c r="L213" s="159"/>
      <c r="M213" s="172"/>
      <c r="N213" s="173"/>
      <c r="O213" s="174"/>
      <c r="P213" s="160"/>
      <c r="Q213" s="166"/>
      <c r="R213" s="80" t="s">
        <v>773</v>
      </c>
      <c r="S213" s="75" t="s">
        <v>78</v>
      </c>
      <c r="T213" s="76" t="s">
        <v>774</v>
      </c>
      <c r="U213" s="75" t="s">
        <v>79</v>
      </c>
      <c r="V213" s="75" t="s">
        <v>80</v>
      </c>
      <c r="W213" s="77">
        <f>VLOOKUP(V213,'[16]Datos Validacion'!$K$6:$L$8,2,0)</f>
        <v>0.25</v>
      </c>
      <c r="X213" s="76" t="s">
        <v>96</v>
      </c>
      <c r="Y213" s="77">
        <f>VLOOKUP(X213,'[16]Datos Validacion'!$M$6:$N$7,2,0)</f>
        <v>0.15</v>
      </c>
      <c r="Z213" s="75" t="s">
        <v>82</v>
      </c>
      <c r="AA213" s="135" t="s">
        <v>775</v>
      </c>
      <c r="AB213" s="50" t="s">
        <v>84</v>
      </c>
      <c r="AC213" s="76" t="s">
        <v>776</v>
      </c>
      <c r="AD213" s="121">
        <f t="shared" si="60"/>
        <v>0.4</v>
      </c>
      <c r="AE213" s="109" t="str">
        <f t="shared" si="52"/>
        <v>MUY BAJA</v>
      </c>
      <c r="AF213" s="108">
        <f t="shared" ref="AF213:AF219" si="62">+AF212-(AF212*AD213)</f>
        <v>0.17279999999999998</v>
      </c>
      <c r="AG213" s="162"/>
      <c r="AH213" s="162"/>
      <c r="AI213" s="166"/>
      <c r="AJ213" s="159"/>
      <c r="AK213" s="168"/>
      <c r="AL213" s="168"/>
      <c r="AM213" s="305"/>
      <c r="AN213" s="299"/>
      <c r="AO213" s="292"/>
      <c r="AP213" s="299"/>
      <c r="AQ213" s="299"/>
      <c r="AR213" s="299"/>
      <c r="AS213" s="292"/>
      <c r="AT213" s="299"/>
      <c r="AU213" s="299"/>
      <c r="AV213" s="292"/>
      <c r="AW213" s="299"/>
      <c r="AX213" s="299"/>
      <c r="AY213" s="299"/>
      <c r="AZ213" s="299"/>
      <c r="BA213" s="299"/>
      <c r="BB213" s="292"/>
      <c r="BC213" s="299"/>
      <c r="BD213" s="292"/>
      <c r="BE213" s="299"/>
      <c r="BF213" s="299"/>
      <c r="BG213" s="299"/>
      <c r="BH213" s="317"/>
    </row>
    <row r="214" spans="1:60" ht="76.5" customHeight="1" x14ac:dyDescent="0.3">
      <c r="A214" s="345"/>
      <c r="B214" s="210"/>
      <c r="C214" s="207"/>
      <c r="D214" s="169"/>
      <c r="E214" s="169"/>
      <c r="F214" s="169"/>
      <c r="G214" s="207"/>
      <c r="H214" s="169"/>
      <c r="I214" s="169"/>
      <c r="J214" s="159"/>
      <c r="K214" s="159"/>
      <c r="L214" s="159"/>
      <c r="M214" s="172"/>
      <c r="N214" s="173"/>
      <c r="O214" s="174"/>
      <c r="P214" s="160"/>
      <c r="Q214" s="166"/>
      <c r="R214" s="80" t="s">
        <v>777</v>
      </c>
      <c r="S214" s="50" t="s">
        <v>78</v>
      </c>
      <c r="T214" s="51" t="s">
        <v>778</v>
      </c>
      <c r="U214" s="50" t="s">
        <v>79</v>
      </c>
      <c r="V214" s="50" t="s">
        <v>80</v>
      </c>
      <c r="W214" s="52">
        <f>VLOOKUP(V214,'[16]Datos Validacion'!$K$6:$L$8,2,0)</f>
        <v>0.25</v>
      </c>
      <c r="X214" s="51" t="s">
        <v>96</v>
      </c>
      <c r="Y214" s="52">
        <f>VLOOKUP(X214,'[16]Datos Validacion'!$M$6:$N$7,2,0)</f>
        <v>0.15</v>
      </c>
      <c r="Z214" s="50" t="s">
        <v>82</v>
      </c>
      <c r="AA214" s="135" t="s">
        <v>779</v>
      </c>
      <c r="AB214" s="50" t="s">
        <v>84</v>
      </c>
      <c r="AC214" s="76" t="s">
        <v>780</v>
      </c>
      <c r="AD214" s="121">
        <f t="shared" si="60"/>
        <v>0.4</v>
      </c>
      <c r="AE214" s="109" t="str">
        <f t="shared" si="52"/>
        <v>MUY BAJA</v>
      </c>
      <c r="AF214" s="108">
        <f t="shared" si="62"/>
        <v>0.10367999999999998</v>
      </c>
      <c r="AG214" s="162"/>
      <c r="AH214" s="162"/>
      <c r="AI214" s="166"/>
      <c r="AJ214" s="159"/>
      <c r="AK214" s="168"/>
      <c r="AL214" s="168"/>
      <c r="AM214" s="305"/>
      <c r="AN214" s="299"/>
      <c r="AO214" s="292"/>
      <c r="AP214" s="299"/>
      <c r="AQ214" s="299"/>
      <c r="AR214" s="299"/>
      <c r="AS214" s="292"/>
      <c r="AT214" s="299"/>
      <c r="AU214" s="299"/>
      <c r="AV214" s="292"/>
      <c r="AW214" s="299"/>
      <c r="AX214" s="299"/>
      <c r="AY214" s="299"/>
      <c r="AZ214" s="299"/>
      <c r="BA214" s="299"/>
      <c r="BB214" s="292"/>
      <c r="BC214" s="299"/>
      <c r="BD214" s="292"/>
      <c r="BE214" s="299"/>
      <c r="BF214" s="299"/>
      <c r="BG214" s="299"/>
      <c r="BH214" s="317"/>
    </row>
    <row r="215" spans="1:60" ht="38.25" customHeight="1" x14ac:dyDescent="0.3">
      <c r="A215" s="345"/>
      <c r="B215" s="210"/>
      <c r="C215" s="207"/>
      <c r="D215" s="169"/>
      <c r="E215" s="169"/>
      <c r="F215" s="169"/>
      <c r="G215" s="207"/>
      <c r="H215" s="169"/>
      <c r="I215" s="169"/>
      <c r="J215" s="159"/>
      <c r="K215" s="159"/>
      <c r="L215" s="159"/>
      <c r="M215" s="172"/>
      <c r="N215" s="173"/>
      <c r="O215" s="174"/>
      <c r="P215" s="160"/>
      <c r="Q215" s="166"/>
      <c r="R215" s="80" t="s">
        <v>781</v>
      </c>
      <c r="S215" s="50" t="s">
        <v>78</v>
      </c>
      <c r="T215" s="51" t="s">
        <v>766</v>
      </c>
      <c r="U215" s="50" t="s">
        <v>79</v>
      </c>
      <c r="V215" s="50" t="s">
        <v>80</v>
      </c>
      <c r="W215" s="52">
        <f>VLOOKUP(V215,'[16]Datos Validacion'!$K$6:$L$8,2,0)</f>
        <v>0.25</v>
      </c>
      <c r="X215" s="51" t="s">
        <v>96</v>
      </c>
      <c r="Y215" s="52">
        <f>VLOOKUP(X215,'[16]Datos Validacion'!$M$6:$N$7,2,0)</f>
        <v>0.15</v>
      </c>
      <c r="Z215" s="50" t="s">
        <v>82</v>
      </c>
      <c r="AA215" s="135" t="s">
        <v>782</v>
      </c>
      <c r="AB215" s="50" t="s">
        <v>84</v>
      </c>
      <c r="AC215" s="76" t="s">
        <v>783</v>
      </c>
      <c r="AD215" s="121">
        <f t="shared" si="60"/>
        <v>0.4</v>
      </c>
      <c r="AE215" s="109" t="str">
        <f t="shared" si="52"/>
        <v>MUY BAJA</v>
      </c>
      <c r="AF215" s="108">
        <f t="shared" si="62"/>
        <v>6.2207999999999986E-2</v>
      </c>
      <c r="AG215" s="162"/>
      <c r="AH215" s="162"/>
      <c r="AI215" s="166"/>
      <c r="AJ215" s="159"/>
      <c r="AK215" s="168"/>
      <c r="AL215" s="168"/>
      <c r="AM215" s="305"/>
      <c r="AN215" s="299"/>
      <c r="AO215" s="292"/>
      <c r="AP215" s="299"/>
      <c r="AQ215" s="299"/>
      <c r="AR215" s="299"/>
      <c r="AS215" s="292"/>
      <c r="AT215" s="299"/>
      <c r="AU215" s="299"/>
      <c r="AV215" s="292"/>
      <c r="AW215" s="299"/>
      <c r="AX215" s="299"/>
      <c r="AY215" s="299"/>
      <c r="AZ215" s="299"/>
      <c r="BA215" s="299"/>
      <c r="BB215" s="292"/>
      <c r="BC215" s="299"/>
      <c r="BD215" s="292"/>
      <c r="BE215" s="299"/>
      <c r="BF215" s="299"/>
      <c r="BG215" s="299"/>
      <c r="BH215" s="317"/>
    </row>
    <row r="216" spans="1:60" ht="38.25" customHeight="1" x14ac:dyDescent="0.3">
      <c r="A216" s="345"/>
      <c r="B216" s="210"/>
      <c r="C216" s="207"/>
      <c r="D216" s="169"/>
      <c r="E216" s="169"/>
      <c r="F216" s="169"/>
      <c r="G216" s="207"/>
      <c r="H216" s="169"/>
      <c r="I216" s="169"/>
      <c r="J216" s="159"/>
      <c r="K216" s="159"/>
      <c r="L216" s="159"/>
      <c r="M216" s="172"/>
      <c r="N216" s="173"/>
      <c r="O216" s="174"/>
      <c r="P216" s="160"/>
      <c r="Q216" s="166"/>
      <c r="R216" s="80" t="s">
        <v>784</v>
      </c>
      <c r="S216" s="50" t="s">
        <v>78</v>
      </c>
      <c r="T216" s="51" t="s">
        <v>774</v>
      </c>
      <c r="U216" s="50" t="s">
        <v>79</v>
      </c>
      <c r="V216" s="50" t="s">
        <v>80</v>
      </c>
      <c r="W216" s="52">
        <f>VLOOKUP(V216,'[16]Datos Validacion'!$K$6:$L$8,2,0)</f>
        <v>0.25</v>
      </c>
      <c r="X216" s="51" t="s">
        <v>96</v>
      </c>
      <c r="Y216" s="52">
        <f>VLOOKUP(X216,'[16]Datos Validacion'!$M$6:$N$7,2,0)</f>
        <v>0.15</v>
      </c>
      <c r="Z216" s="50" t="s">
        <v>82</v>
      </c>
      <c r="AA216" s="135" t="s">
        <v>785</v>
      </c>
      <c r="AB216" s="50" t="s">
        <v>84</v>
      </c>
      <c r="AC216" s="76" t="s">
        <v>786</v>
      </c>
      <c r="AD216" s="121">
        <f t="shared" si="60"/>
        <v>0.4</v>
      </c>
      <c r="AE216" s="109" t="str">
        <f t="shared" si="52"/>
        <v>MUY BAJA</v>
      </c>
      <c r="AF216" s="108">
        <f t="shared" si="62"/>
        <v>3.7324799999999991E-2</v>
      </c>
      <c r="AG216" s="162"/>
      <c r="AH216" s="162"/>
      <c r="AI216" s="166"/>
      <c r="AJ216" s="159"/>
      <c r="AK216" s="168"/>
      <c r="AL216" s="168"/>
      <c r="AM216" s="305"/>
      <c r="AN216" s="299"/>
      <c r="AO216" s="292"/>
      <c r="AP216" s="299"/>
      <c r="AQ216" s="299"/>
      <c r="AR216" s="299"/>
      <c r="AS216" s="292"/>
      <c r="AT216" s="299"/>
      <c r="AU216" s="299"/>
      <c r="AV216" s="292"/>
      <c r="AW216" s="299"/>
      <c r="AX216" s="299"/>
      <c r="AY216" s="299"/>
      <c r="AZ216" s="299"/>
      <c r="BA216" s="299"/>
      <c r="BB216" s="292"/>
      <c r="BC216" s="299"/>
      <c r="BD216" s="292"/>
      <c r="BE216" s="299"/>
      <c r="BF216" s="299"/>
      <c r="BG216" s="299"/>
      <c r="BH216" s="317"/>
    </row>
    <row r="217" spans="1:60" ht="38.25" customHeight="1" x14ac:dyDescent="0.3">
      <c r="A217" s="345"/>
      <c r="B217" s="210"/>
      <c r="C217" s="207"/>
      <c r="D217" s="169"/>
      <c r="E217" s="169"/>
      <c r="F217" s="169"/>
      <c r="G217" s="207"/>
      <c r="H217" s="169"/>
      <c r="I217" s="169"/>
      <c r="J217" s="159"/>
      <c r="K217" s="159"/>
      <c r="L217" s="159"/>
      <c r="M217" s="172"/>
      <c r="N217" s="173"/>
      <c r="O217" s="174"/>
      <c r="P217" s="160"/>
      <c r="Q217" s="166"/>
      <c r="R217" s="80" t="s">
        <v>787</v>
      </c>
      <c r="S217" s="50" t="s">
        <v>78</v>
      </c>
      <c r="T217" s="51" t="s">
        <v>788</v>
      </c>
      <c r="U217" s="50" t="s">
        <v>79</v>
      </c>
      <c r="V217" s="50" t="s">
        <v>80</v>
      </c>
      <c r="W217" s="52">
        <f>VLOOKUP(V217,'[16]Datos Validacion'!$K$6:$L$8,2,0)</f>
        <v>0.25</v>
      </c>
      <c r="X217" s="51" t="s">
        <v>96</v>
      </c>
      <c r="Y217" s="52">
        <f>VLOOKUP(X217,'[16]Datos Validacion'!$M$6:$N$7,2,0)</f>
        <v>0.15</v>
      </c>
      <c r="Z217" s="50" t="s">
        <v>82</v>
      </c>
      <c r="AA217" s="135" t="s">
        <v>789</v>
      </c>
      <c r="AB217" s="50" t="s">
        <v>84</v>
      </c>
      <c r="AC217" s="76" t="s">
        <v>521</v>
      </c>
      <c r="AD217" s="121">
        <f t="shared" si="60"/>
        <v>0.4</v>
      </c>
      <c r="AE217" s="109" t="str">
        <f t="shared" si="52"/>
        <v>MUY BAJA</v>
      </c>
      <c r="AF217" s="108">
        <f t="shared" si="62"/>
        <v>2.2394879999999992E-2</v>
      </c>
      <c r="AG217" s="162"/>
      <c r="AH217" s="162"/>
      <c r="AI217" s="166"/>
      <c r="AJ217" s="159"/>
      <c r="AK217" s="168"/>
      <c r="AL217" s="168"/>
      <c r="AM217" s="305"/>
      <c r="AN217" s="299"/>
      <c r="AO217" s="292"/>
      <c r="AP217" s="299"/>
      <c r="AQ217" s="299"/>
      <c r="AR217" s="299"/>
      <c r="AS217" s="292"/>
      <c r="AT217" s="299"/>
      <c r="AU217" s="299"/>
      <c r="AV217" s="292"/>
      <c r="AW217" s="299"/>
      <c r="AX217" s="299"/>
      <c r="AY217" s="299"/>
      <c r="AZ217" s="299"/>
      <c r="BA217" s="299"/>
      <c r="BB217" s="292"/>
      <c r="BC217" s="299"/>
      <c r="BD217" s="292"/>
      <c r="BE217" s="299"/>
      <c r="BF217" s="299"/>
      <c r="BG217" s="299"/>
      <c r="BH217" s="317"/>
    </row>
    <row r="218" spans="1:60" ht="38.25" customHeight="1" x14ac:dyDescent="0.3">
      <c r="A218" s="345"/>
      <c r="B218" s="210"/>
      <c r="C218" s="207"/>
      <c r="D218" s="169"/>
      <c r="E218" s="169"/>
      <c r="F218" s="169"/>
      <c r="G218" s="207"/>
      <c r="H218" s="169"/>
      <c r="I218" s="169"/>
      <c r="J218" s="159"/>
      <c r="K218" s="159"/>
      <c r="L218" s="159"/>
      <c r="M218" s="172"/>
      <c r="N218" s="173"/>
      <c r="O218" s="174"/>
      <c r="P218" s="160"/>
      <c r="Q218" s="166"/>
      <c r="R218" s="80" t="s">
        <v>790</v>
      </c>
      <c r="S218" s="50" t="s">
        <v>78</v>
      </c>
      <c r="T218" s="51" t="s">
        <v>788</v>
      </c>
      <c r="U218" s="50" t="s">
        <v>79</v>
      </c>
      <c r="V218" s="50" t="s">
        <v>80</v>
      </c>
      <c r="W218" s="52">
        <f>VLOOKUP(V218,'[16]Datos Validacion'!$K$6:$L$8,2,0)</f>
        <v>0.25</v>
      </c>
      <c r="X218" s="51" t="s">
        <v>96</v>
      </c>
      <c r="Y218" s="52">
        <f>VLOOKUP(X218,'[16]Datos Validacion'!$M$6:$N$7,2,0)</f>
        <v>0.15</v>
      </c>
      <c r="Z218" s="50" t="s">
        <v>82</v>
      </c>
      <c r="AA218" s="135" t="s">
        <v>791</v>
      </c>
      <c r="AB218" s="50" t="s">
        <v>84</v>
      </c>
      <c r="AC218" s="76" t="s">
        <v>415</v>
      </c>
      <c r="AD218" s="121">
        <f t="shared" si="60"/>
        <v>0.4</v>
      </c>
      <c r="AE218" s="109" t="str">
        <f t="shared" si="52"/>
        <v>MUY BAJA</v>
      </c>
      <c r="AF218" s="108">
        <f t="shared" si="62"/>
        <v>1.3436927999999996E-2</v>
      </c>
      <c r="AG218" s="162"/>
      <c r="AH218" s="162"/>
      <c r="AI218" s="166"/>
      <c r="AJ218" s="159"/>
      <c r="AK218" s="168"/>
      <c r="AL218" s="168"/>
      <c r="AM218" s="305"/>
      <c r="AN218" s="299"/>
      <c r="AO218" s="292"/>
      <c r="AP218" s="299"/>
      <c r="AQ218" s="299"/>
      <c r="AR218" s="299"/>
      <c r="AS218" s="292"/>
      <c r="AT218" s="299"/>
      <c r="AU218" s="299"/>
      <c r="AV218" s="292"/>
      <c r="AW218" s="299"/>
      <c r="AX218" s="299"/>
      <c r="AY218" s="299"/>
      <c r="AZ218" s="299"/>
      <c r="BA218" s="299"/>
      <c r="BB218" s="292"/>
      <c r="BC218" s="299"/>
      <c r="BD218" s="292"/>
      <c r="BE218" s="299"/>
      <c r="BF218" s="299"/>
      <c r="BG218" s="299"/>
      <c r="BH218" s="317"/>
    </row>
    <row r="219" spans="1:60" ht="39.75" customHeight="1" x14ac:dyDescent="0.3">
      <c r="A219" s="345"/>
      <c r="B219" s="210"/>
      <c r="C219" s="207"/>
      <c r="D219" s="169"/>
      <c r="E219" s="169"/>
      <c r="F219" s="169"/>
      <c r="G219" s="207"/>
      <c r="H219" s="169"/>
      <c r="I219" s="169"/>
      <c r="J219" s="159"/>
      <c r="K219" s="159"/>
      <c r="L219" s="159"/>
      <c r="M219" s="172"/>
      <c r="N219" s="173"/>
      <c r="O219" s="174"/>
      <c r="P219" s="160"/>
      <c r="Q219" s="166"/>
      <c r="R219" s="80" t="s">
        <v>792</v>
      </c>
      <c r="S219" s="50" t="s">
        <v>78</v>
      </c>
      <c r="T219" s="51" t="s">
        <v>774</v>
      </c>
      <c r="U219" s="50" t="s">
        <v>79</v>
      </c>
      <c r="V219" s="50" t="s">
        <v>80</v>
      </c>
      <c r="W219" s="52">
        <f>VLOOKUP(V219,'[16]Datos Validacion'!$K$6:$L$8,2,0)</f>
        <v>0.25</v>
      </c>
      <c r="X219" s="51" t="s">
        <v>96</v>
      </c>
      <c r="Y219" s="52">
        <f>VLOOKUP(X219,'[16]Datos Validacion'!$M$6:$N$7,2,0)</f>
        <v>0.15</v>
      </c>
      <c r="Z219" s="50" t="s">
        <v>82</v>
      </c>
      <c r="AA219" s="135" t="s">
        <v>793</v>
      </c>
      <c r="AB219" s="50" t="s">
        <v>84</v>
      </c>
      <c r="AC219" s="76" t="s">
        <v>794</v>
      </c>
      <c r="AD219" s="121">
        <f t="shared" si="60"/>
        <v>0.4</v>
      </c>
      <c r="AE219" s="109" t="str">
        <f t="shared" si="52"/>
        <v>MUY BAJA</v>
      </c>
      <c r="AF219" s="108">
        <f t="shared" si="62"/>
        <v>8.0621567999999977E-3</v>
      </c>
      <c r="AG219" s="162"/>
      <c r="AH219" s="162"/>
      <c r="AI219" s="166"/>
      <c r="AJ219" s="159"/>
      <c r="AK219" s="168"/>
      <c r="AL219" s="168"/>
      <c r="AM219" s="305"/>
      <c r="AN219" s="299"/>
      <c r="AO219" s="292"/>
      <c r="AP219" s="299"/>
      <c r="AQ219" s="299"/>
      <c r="AR219" s="299"/>
      <c r="AS219" s="292"/>
      <c r="AT219" s="299"/>
      <c r="AU219" s="299"/>
      <c r="AV219" s="292"/>
      <c r="AW219" s="299"/>
      <c r="AX219" s="299"/>
      <c r="AY219" s="299"/>
      <c r="AZ219" s="299"/>
      <c r="BA219" s="299"/>
      <c r="BB219" s="292"/>
      <c r="BC219" s="299"/>
      <c r="BD219" s="292"/>
      <c r="BE219" s="299"/>
      <c r="BF219" s="299"/>
      <c r="BG219" s="299"/>
      <c r="BH219" s="317"/>
    </row>
    <row r="220" spans="1:60" ht="47.25" customHeight="1" x14ac:dyDescent="0.3">
      <c r="A220" s="345" t="s">
        <v>3</v>
      </c>
      <c r="B220" s="210"/>
      <c r="C220" s="207" t="s">
        <v>758</v>
      </c>
      <c r="D220" s="207" t="s">
        <v>795</v>
      </c>
      <c r="E220" s="207" t="s">
        <v>796</v>
      </c>
      <c r="F220" s="55" t="s">
        <v>67</v>
      </c>
      <c r="G220" s="78" t="s">
        <v>797</v>
      </c>
      <c r="H220" s="169" t="s">
        <v>798</v>
      </c>
      <c r="I220" s="234" t="s">
        <v>799</v>
      </c>
      <c r="J220" s="159" t="s">
        <v>71</v>
      </c>
      <c r="K220" s="159" t="s">
        <v>800</v>
      </c>
      <c r="L220" s="159" t="s">
        <v>152</v>
      </c>
      <c r="M220" s="172">
        <f>VLOOKUP(L220,'[16]Datos Validacion'!$C$6:$D$10,2,0)</f>
        <v>0.4</v>
      </c>
      <c r="N220" s="232" t="s">
        <v>223</v>
      </c>
      <c r="O220" s="217">
        <v>0.2</v>
      </c>
      <c r="P220" s="171" t="s">
        <v>629</v>
      </c>
      <c r="Q220" s="231" t="s">
        <v>146</v>
      </c>
      <c r="R220" s="80" t="s">
        <v>801</v>
      </c>
      <c r="S220" s="75" t="s">
        <v>78</v>
      </c>
      <c r="T220" s="76" t="s">
        <v>802</v>
      </c>
      <c r="U220" s="75" t="s">
        <v>79</v>
      </c>
      <c r="V220" s="75" t="s">
        <v>80</v>
      </c>
      <c r="W220" s="77">
        <f>VLOOKUP(V220,'[16]Datos Validacion'!$K$6:$L$8,2,0)</f>
        <v>0.25</v>
      </c>
      <c r="X220" s="76" t="s">
        <v>96</v>
      </c>
      <c r="Y220" s="77">
        <f>VLOOKUP(X220,'[16]Datos Validacion'!$M$6:$N$7,2,0)</f>
        <v>0.15</v>
      </c>
      <c r="Z220" s="75" t="s">
        <v>82</v>
      </c>
      <c r="AA220" s="135" t="s">
        <v>803</v>
      </c>
      <c r="AB220" s="81" t="s">
        <v>84</v>
      </c>
      <c r="AC220" s="50" t="s">
        <v>804</v>
      </c>
      <c r="AD220" s="121">
        <f t="shared" si="60"/>
        <v>0.4</v>
      </c>
      <c r="AE220" s="109" t="str">
        <f t="shared" si="52"/>
        <v>BAJA</v>
      </c>
      <c r="AF220" s="108">
        <f>IF(OR(V220="prevenir",V220="detectar"),(M220-(M220*AD220)), M220)</f>
        <v>0.24</v>
      </c>
      <c r="AG220" s="162" t="str">
        <f t="shared" ref="AG220" si="63">IF(AH220&lt;=20%,"LEVE",IF(AH220&lt;=40%,"MENOR",IF(AH220&lt;=60%,"MODERADO",IF(AH220&lt;=80%,"MAYOR","CATASTROFICO"))))</f>
        <v>LEVE</v>
      </c>
      <c r="AH220" s="162">
        <f>IF(V220="corregir",(O220-(O220*AD220)), O220)</f>
        <v>0.2</v>
      </c>
      <c r="AI220" s="166" t="s">
        <v>146</v>
      </c>
      <c r="AJ220" s="159" t="s">
        <v>86</v>
      </c>
      <c r="AK220" s="168"/>
      <c r="AL220" s="168"/>
      <c r="AM220" s="305">
        <v>44926</v>
      </c>
      <c r="AN220" s="299" t="s">
        <v>1984</v>
      </c>
      <c r="AO220" s="292"/>
      <c r="AP220" s="292" t="s">
        <v>62</v>
      </c>
      <c r="AQ220" s="300" t="s">
        <v>1985</v>
      </c>
      <c r="AR220" s="292" t="s">
        <v>61</v>
      </c>
      <c r="AS220" s="292"/>
      <c r="AT220" s="300" t="s">
        <v>1986</v>
      </c>
      <c r="AU220" s="292" t="s">
        <v>61</v>
      </c>
      <c r="AV220" s="292"/>
      <c r="AW220" s="300" t="s">
        <v>1987</v>
      </c>
      <c r="AX220" s="292" t="s">
        <v>61</v>
      </c>
      <c r="AY220" s="292"/>
      <c r="AZ220" s="300" t="s">
        <v>1988</v>
      </c>
      <c r="BA220" s="292" t="s">
        <v>61</v>
      </c>
      <c r="BB220" s="292"/>
      <c r="BC220" s="300" t="s">
        <v>1989</v>
      </c>
      <c r="BD220" s="292"/>
      <c r="BE220" s="292" t="s">
        <v>62</v>
      </c>
      <c r="BF220" s="299" t="s">
        <v>1990</v>
      </c>
      <c r="BG220" s="299"/>
      <c r="BH220" s="317" t="s">
        <v>2018</v>
      </c>
    </row>
    <row r="221" spans="1:60" ht="153" customHeight="1" x14ac:dyDescent="0.3">
      <c r="A221" s="345"/>
      <c r="B221" s="210"/>
      <c r="C221" s="207"/>
      <c r="D221" s="207"/>
      <c r="E221" s="207"/>
      <c r="F221" s="55" t="s">
        <v>67</v>
      </c>
      <c r="G221" s="78" t="s">
        <v>805</v>
      </c>
      <c r="H221" s="169"/>
      <c r="I221" s="234"/>
      <c r="J221" s="159"/>
      <c r="K221" s="159"/>
      <c r="L221" s="159"/>
      <c r="M221" s="172"/>
      <c r="N221" s="232"/>
      <c r="O221" s="217"/>
      <c r="P221" s="171"/>
      <c r="Q221" s="231"/>
      <c r="R221" s="73" t="s">
        <v>806</v>
      </c>
      <c r="S221" s="75" t="s">
        <v>78</v>
      </c>
      <c r="T221" s="76" t="s">
        <v>807</v>
      </c>
      <c r="U221" s="75" t="s">
        <v>79</v>
      </c>
      <c r="V221" s="75" t="s">
        <v>80</v>
      </c>
      <c r="W221" s="77">
        <f>VLOOKUP(V221,'[16]Datos Validacion'!$K$6:$L$8,2,0)</f>
        <v>0.25</v>
      </c>
      <c r="X221" s="76" t="s">
        <v>96</v>
      </c>
      <c r="Y221" s="77">
        <f>VLOOKUP(X221,'[16]Datos Validacion'!$M$6:$N$7,2,0)</f>
        <v>0.15</v>
      </c>
      <c r="Z221" s="75" t="s">
        <v>82</v>
      </c>
      <c r="AA221" s="135" t="s">
        <v>808</v>
      </c>
      <c r="AB221" s="50" t="s">
        <v>84</v>
      </c>
      <c r="AC221" s="51" t="s">
        <v>809</v>
      </c>
      <c r="AD221" s="121">
        <f t="shared" si="60"/>
        <v>0.4</v>
      </c>
      <c r="AE221" s="109" t="str">
        <f t="shared" si="52"/>
        <v>MUY BAJA</v>
      </c>
      <c r="AF221" s="108">
        <f>+AF220-(AF220*AD221)</f>
        <v>0.14399999999999999</v>
      </c>
      <c r="AG221" s="162"/>
      <c r="AH221" s="162"/>
      <c r="AI221" s="166"/>
      <c r="AJ221" s="159"/>
      <c r="AK221" s="168"/>
      <c r="AL221" s="168"/>
      <c r="AM221" s="294"/>
      <c r="AN221" s="299"/>
      <c r="AO221" s="292"/>
      <c r="AP221" s="292"/>
      <c r="AQ221" s="300"/>
      <c r="AR221" s="292"/>
      <c r="AS221" s="292"/>
      <c r="AT221" s="300"/>
      <c r="AU221" s="292"/>
      <c r="AV221" s="292"/>
      <c r="AW221" s="300"/>
      <c r="AX221" s="292"/>
      <c r="AY221" s="292"/>
      <c r="AZ221" s="300"/>
      <c r="BA221" s="292"/>
      <c r="BB221" s="292"/>
      <c r="BC221" s="300"/>
      <c r="BD221" s="292"/>
      <c r="BE221" s="292"/>
      <c r="BF221" s="299"/>
      <c r="BG221" s="299"/>
      <c r="BH221" s="317"/>
    </row>
    <row r="222" spans="1:60" ht="51" customHeight="1" x14ac:dyDescent="0.3">
      <c r="A222" s="345"/>
      <c r="B222" s="210"/>
      <c r="C222" s="207"/>
      <c r="D222" s="207"/>
      <c r="E222" s="207"/>
      <c r="F222" s="55" t="s">
        <v>67</v>
      </c>
      <c r="G222" s="78" t="s">
        <v>810</v>
      </c>
      <c r="H222" s="169"/>
      <c r="I222" s="234"/>
      <c r="J222" s="159"/>
      <c r="K222" s="159"/>
      <c r="L222" s="159"/>
      <c r="M222" s="172"/>
      <c r="N222" s="232"/>
      <c r="O222" s="217"/>
      <c r="P222" s="171"/>
      <c r="Q222" s="231"/>
      <c r="R222" s="73" t="s">
        <v>811</v>
      </c>
      <c r="S222" s="75" t="s">
        <v>78</v>
      </c>
      <c r="T222" s="76" t="s">
        <v>807</v>
      </c>
      <c r="U222" s="75" t="s">
        <v>79</v>
      </c>
      <c r="V222" s="75" t="s">
        <v>80</v>
      </c>
      <c r="W222" s="77">
        <f>VLOOKUP(V222,'[16]Datos Validacion'!$K$6:$L$8,2,0)</f>
        <v>0.25</v>
      </c>
      <c r="X222" s="76" t="s">
        <v>96</v>
      </c>
      <c r="Y222" s="77">
        <f>VLOOKUP(X222,'[16]Datos Validacion'!$M$6:$N$7,2,0)</f>
        <v>0.15</v>
      </c>
      <c r="Z222" s="75" t="s">
        <v>82</v>
      </c>
      <c r="AA222" s="135" t="s">
        <v>812</v>
      </c>
      <c r="AB222" s="50" t="s">
        <v>84</v>
      </c>
      <c r="AC222" s="51" t="s">
        <v>813</v>
      </c>
      <c r="AD222" s="121">
        <f t="shared" si="60"/>
        <v>0.4</v>
      </c>
      <c r="AE222" s="109" t="str">
        <f t="shared" si="52"/>
        <v>MUY BAJA</v>
      </c>
      <c r="AF222" s="108">
        <f t="shared" ref="AF222:AF224" si="64">+AF221-(AF221*AD222)</f>
        <v>8.6399999999999991E-2</v>
      </c>
      <c r="AG222" s="162"/>
      <c r="AH222" s="162"/>
      <c r="AI222" s="166"/>
      <c r="AJ222" s="159"/>
      <c r="AK222" s="168"/>
      <c r="AL222" s="168"/>
      <c r="AM222" s="294"/>
      <c r="AN222" s="299"/>
      <c r="AO222" s="292"/>
      <c r="AP222" s="292"/>
      <c r="AQ222" s="300"/>
      <c r="AR222" s="292"/>
      <c r="AS222" s="292"/>
      <c r="AT222" s="300"/>
      <c r="AU222" s="292"/>
      <c r="AV222" s="292"/>
      <c r="AW222" s="300"/>
      <c r="AX222" s="292"/>
      <c r="AY222" s="292"/>
      <c r="AZ222" s="300"/>
      <c r="BA222" s="292"/>
      <c r="BB222" s="292"/>
      <c r="BC222" s="300"/>
      <c r="BD222" s="292"/>
      <c r="BE222" s="292"/>
      <c r="BF222" s="299"/>
      <c r="BG222" s="299"/>
      <c r="BH222" s="317"/>
    </row>
    <row r="223" spans="1:60" ht="127.5" customHeight="1" x14ac:dyDescent="0.3">
      <c r="A223" s="345"/>
      <c r="B223" s="210"/>
      <c r="C223" s="207"/>
      <c r="D223" s="207"/>
      <c r="E223" s="207"/>
      <c r="F223" s="55" t="s">
        <v>67</v>
      </c>
      <c r="G223" s="78" t="s">
        <v>814</v>
      </c>
      <c r="H223" s="169"/>
      <c r="I223" s="234"/>
      <c r="J223" s="159"/>
      <c r="K223" s="159"/>
      <c r="L223" s="159"/>
      <c r="M223" s="172"/>
      <c r="N223" s="232"/>
      <c r="O223" s="217"/>
      <c r="P223" s="171"/>
      <c r="Q223" s="231"/>
      <c r="R223" s="73" t="s">
        <v>815</v>
      </c>
      <c r="S223" s="75" t="s">
        <v>78</v>
      </c>
      <c r="T223" s="76" t="s">
        <v>816</v>
      </c>
      <c r="U223" s="75" t="s">
        <v>79</v>
      </c>
      <c r="V223" s="75" t="s">
        <v>80</v>
      </c>
      <c r="W223" s="77">
        <f>VLOOKUP(V223,'[16]Datos Validacion'!$K$6:$L$8,2,0)</f>
        <v>0.25</v>
      </c>
      <c r="X223" s="76" t="s">
        <v>96</v>
      </c>
      <c r="Y223" s="77">
        <f>VLOOKUP(X223,'[16]Datos Validacion'!$M$6:$N$7,2,0)</f>
        <v>0.15</v>
      </c>
      <c r="Z223" s="75" t="s">
        <v>82</v>
      </c>
      <c r="AA223" s="135" t="s">
        <v>817</v>
      </c>
      <c r="AB223" s="50" t="s">
        <v>84</v>
      </c>
      <c r="AC223" s="51" t="s">
        <v>818</v>
      </c>
      <c r="AD223" s="121">
        <f t="shared" si="60"/>
        <v>0.4</v>
      </c>
      <c r="AE223" s="109" t="str">
        <f t="shared" si="52"/>
        <v>MUY BAJA</v>
      </c>
      <c r="AF223" s="108">
        <f t="shared" si="64"/>
        <v>5.183999999999999E-2</v>
      </c>
      <c r="AG223" s="162"/>
      <c r="AH223" s="162"/>
      <c r="AI223" s="166"/>
      <c r="AJ223" s="159"/>
      <c r="AK223" s="168"/>
      <c r="AL223" s="168"/>
      <c r="AM223" s="294"/>
      <c r="AN223" s="299"/>
      <c r="AO223" s="292"/>
      <c r="AP223" s="292"/>
      <c r="AQ223" s="300"/>
      <c r="AR223" s="292"/>
      <c r="AS223" s="292"/>
      <c r="AT223" s="300"/>
      <c r="AU223" s="292"/>
      <c r="AV223" s="292"/>
      <c r="AW223" s="300"/>
      <c r="AX223" s="292"/>
      <c r="AY223" s="292"/>
      <c r="AZ223" s="300"/>
      <c r="BA223" s="292"/>
      <c r="BB223" s="292"/>
      <c r="BC223" s="300"/>
      <c r="BD223" s="292"/>
      <c r="BE223" s="292"/>
      <c r="BF223" s="299"/>
      <c r="BG223" s="299"/>
      <c r="BH223" s="317"/>
    </row>
    <row r="224" spans="1:60" ht="127.5" customHeight="1" x14ac:dyDescent="0.3">
      <c r="A224" s="345"/>
      <c r="B224" s="210"/>
      <c r="C224" s="207"/>
      <c r="D224" s="207"/>
      <c r="E224" s="207"/>
      <c r="F224" s="55" t="s">
        <v>67</v>
      </c>
      <c r="G224" s="78" t="s">
        <v>819</v>
      </c>
      <c r="H224" s="169"/>
      <c r="I224" s="234"/>
      <c r="J224" s="159"/>
      <c r="K224" s="159"/>
      <c r="L224" s="159"/>
      <c r="M224" s="172"/>
      <c r="N224" s="232"/>
      <c r="O224" s="217"/>
      <c r="P224" s="171"/>
      <c r="Q224" s="231"/>
      <c r="R224" s="73" t="s">
        <v>820</v>
      </c>
      <c r="S224" s="75" t="s">
        <v>78</v>
      </c>
      <c r="T224" s="76" t="s">
        <v>816</v>
      </c>
      <c r="U224" s="75" t="s">
        <v>79</v>
      </c>
      <c r="V224" s="75" t="s">
        <v>80</v>
      </c>
      <c r="W224" s="77">
        <f>VLOOKUP(V224,'[16]Datos Validacion'!$K$6:$L$8,2,0)</f>
        <v>0.25</v>
      </c>
      <c r="X224" s="76" t="s">
        <v>96</v>
      </c>
      <c r="Y224" s="77">
        <f>VLOOKUP(X224,'[16]Datos Validacion'!$M$6:$N$7,2,0)</f>
        <v>0.15</v>
      </c>
      <c r="Z224" s="75" t="s">
        <v>82</v>
      </c>
      <c r="AA224" s="135" t="s">
        <v>821</v>
      </c>
      <c r="AB224" s="50" t="s">
        <v>84</v>
      </c>
      <c r="AC224" s="51" t="s">
        <v>822</v>
      </c>
      <c r="AD224" s="121">
        <f t="shared" si="60"/>
        <v>0.4</v>
      </c>
      <c r="AE224" s="109" t="str">
        <f t="shared" si="52"/>
        <v>MUY BAJA</v>
      </c>
      <c r="AF224" s="108">
        <f t="shared" si="64"/>
        <v>3.1103999999999993E-2</v>
      </c>
      <c r="AG224" s="162"/>
      <c r="AH224" s="162"/>
      <c r="AI224" s="166"/>
      <c r="AJ224" s="159"/>
      <c r="AK224" s="122"/>
      <c r="AL224" s="122"/>
      <c r="AM224" s="294"/>
      <c r="AN224" s="299"/>
      <c r="AO224" s="292"/>
      <c r="AP224" s="292"/>
      <c r="AQ224" s="300"/>
      <c r="AR224" s="292"/>
      <c r="AS224" s="292"/>
      <c r="AT224" s="300"/>
      <c r="AU224" s="292"/>
      <c r="AV224" s="292"/>
      <c r="AW224" s="300"/>
      <c r="AX224" s="292"/>
      <c r="AY224" s="292"/>
      <c r="AZ224" s="300"/>
      <c r="BA224" s="292"/>
      <c r="BB224" s="292"/>
      <c r="BC224" s="300"/>
      <c r="BD224" s="292"/>
      <c r="BE224" s="292"/>
      <c r="BF224" s="299"/>
      <c r="BG224" s="299"/>
      <c r="BH224" s="317"/>
    </row>
    <row r="225" spans="1:61" ht="84.75" customHeight="1" x14ac:dyDescent="0.3">
      <c r="A225" s="345" t="s">
        <v>3</v>
      </c>
      <c r="B225" s="210"/>
      <c r="C225" s="207" t="s">
        <v>758</v>
      </c>
      <c r="D225" s="169" t="s">
        <v>823</v>
      </c>
      <c r="E225" s="169" t="s">
        <v>824</v>
      </c>
      <c r="F225" s="169" t="s">
        <v>67</v>
      </c>
      <c r="G225" s="171" t="s">
        <v>825</v>
      </c>
      <c r="H225" s="169" t="s">
        <v>826</v>
      </c>
      <c r="I225" s="234" t="s">
        <v>827</v>
      </c>
      <c r="J225" s="159" t="s">
        <v>71</v>
      </c>
      <c r="K225" s="159" t="s">
        <v>828</v>
      </c>
      <c r="L225" s="159" t="s">
        <v>376</v>
      </c>
      <c r="M225" s="172">
        <f>VLOOKUP(L225,'[16]Datos Validacion'!$C$6:$D$10,2,0)</f>
        <v>1</v>
      </c>
      <c r="N225" s="173" t="s">
        <v>74</v>
      </c>
      <c r="O225" s="174">
        <f>VLOOKUP(N225,'[16]Datos Validacion'!$E$6:$F$15,2,0)</f>
        <v>0.4</v>
      </c>
      <c r="P225" s="160" t="s">
        <v>153</v>
      </c>
      <c r="Q225" s="166" t="s">
        <v>378</v>
      </c>
      <c r="R225" s="73" t="s">
        <v>829</v>
      </c>
      <c r="S225" s="50" t="s">
        <v>78</v>
      </c>
      <c r="T225" s="51" t="s">
        <v>774</v>
      </c>
      <c r="U225" s="50" t="s">
        <v>79</v>
      </c>
      <c r="V225" s="50" t="s">
        <v>80</v>
      </c>
      <c r="W225" s="52">
        <f>VLOOKUP(V225,'[16]Datos Validacion'!$K$6:$L$8,2,0)</f>
        <v>0.25</v>
      </c>
      <c r="X225" s="51" t="s">
        <v>96</v>
      </c>
      <c r="Y225" s="52">
        <f>VLOOKUP(X225,'[16]Datos Validacion'!$M$6:$N$7,2,0)</f>
        <v>0.15</v>
      </c>
      <c r="Z225" s="50" t="s">
        <v>82</v>
      </c>
      <c r="AA225" s="135" t="s">
        <v>830</v>
      </c>
      <c r="AB225" s="50" t="s">
        <v>84</v>
      </c>
      <c r="AC225" s="51" t="s">
        <v>831</v>
      </c>
      <c r="AD225" s="121">
        <f t="shared" si="60"/>
        <v>0.4</v>
      </c>
      <c r="AE225" s="109" t="str">
        <f t="shared" si="52"/>
        <v>MEDIA</v>
      </c>
      <c r="AF225" s="108">
        <f>IF(OR(V225="prevenir",V225="detectar"),(M225-(M225*AD225)), M225)</f>
        <v>0.6</v>
      </c>
      <c r="AG225" s="233" t="str">
        <f t="shared" si="61"/>
        <v>MENOR</v>
      </c>
      <c r="AH225" s="162">
        <f>IF(V225="corregir",(O225-(O225*AD225)), O225)</f>
        <v>0.4</v>
      </c>
      <c r="AI225" s="166" t="s">
        <v>146</v>
      </c>
      <c r="AJ225" s="159" t="s">
        <v>86</v>
      </c>
      <c r="AK225" s="168">
        <v>118</v>
      </c>
      <c r="AL225" s="168"/>
      <c r="AM225" s="305">
        <v>45107</v>
      </c>
      <c r="AN225" s="299" t="s">
        <v>1980</v>
      </c>
      <c r="AO225" s="292"/>
      <c r="AP225" s="299" t="s">
        <v>3</v>
      </c>
      <c r="AQ225" s="299" t="s">
        <v>1981</v>
      </c>
      <c r="AR225" s="299" t="s">
        <v>3</v>
      </c>
      <c r="AS225" s="292"/>
      <c r="AT225" s="299" t="s">
        <v>1982</v>
      </c>
      <c r="AU225" s="299" t="s">
        <v>3</v>
      </c>
      <c r="AV225" s="292"/>
      <c r="AW225" s="299"/>
      <c r="AX225" s="299"/>
      <c r="AY225" s="299" t="s">
        <v>3</v>
      </c>
      <c r="AZ225" s="299"/>
      <c r="BA225" s="299" t="s">
        <v>3</v>
      </c>
      <c r="BB225" s="299"/>
      <c r="BC225" s="299" t="s">
        <v>1983</v>
      </c>
      <c r="BD225" s="292"/>
      <c r="BE225" s="299" t="s">
        <v>3</v>
      </c>
      <c r="BF225" s="299"/>
      <c r="BG225" s="299"/>
      <c r="BH225" s="317" t="s">
        <v>2018</v>
      </c>
    </row>
    <row r="226" spans="1:61" ht="53.25" customHeight="1" x14ac:dyDescent="0.3">
      <c r="A226" s="345"/>
      <c r="B226" s="210"/>
      <c r="C226" s="207"/>
      <c r="D226" s="169"/>
      <c r="E226" s="169"/>
      <c r="F226" s="169"/>
      <c r="G226" s="171"/>
      <c r="H226" s="169"/>
      <c r="I226" s="234"/>
      <c r="J226" s="159"/>
      <c r="K226" s="159"/>
      <c r="L226" s="159"/>
      <c r="M226" s="172"/>
      <c r="N226" s="173"/>
      <c r="O226" s="174"/>
      <c r="P226" s="160"/>
      <c r="Q226" s="166"/>
      <c r="R226" s="73" t="s">
        <v>832</v>
      </c>
      <c r="S226" s="50" t="s">
        <v>78</v>
      </c>
      <c r="T226" s="51" t="s">
        <v>788</v>
      </c>
      <c r="U226" s="50" t="s">
        <v>79</v>
      </c>
      <c r="V226" s="50" t="s">
        <v>80</v>
      </c>
      <c r="W226" s="52">
        <f>VLOOKUP(V226,'[16]Datos Validacion'!$K$6:$L$8,2,0)</f>
        <v>0.25</v>
      </c>
      <c r="X226" s="51" t="s">
        <v>96</v>
      </c>
      <c r="Y226" s="52">
        <f>VLOOKUP(X226,'[16]Datos Validacion'!$M$6:$N$7,2,0)</f>
        <v>0.15</v>
      </c>
      <c r="Z226" s="50" t="s">
        <v>82</v>
      </c>
      <c r="AA226" s="135" t="s">
        <v>833</v>
      </c>
      <c r="AB226" s="50" t="s">
        <v>84</v>
      </c>
      <c r="AC226" s="51" t="s">
        <v>834</v>
      </c>
      <c r="AD226" s="121">
        <f t="shared" si="60"/>
        <v>0.4</v>
      </c>
      <c r="AE226" s="109" t="str">
        <f t="shared" si="52"/>
        <v>BAJA</v>
      </c>
      <c r="AF226" s="108">
        <f>+AF225-(AF225*AD226)</f>
        <v>0.36</v>
      </c>
      <c r="AG226" s="233"/>
      <c r="AH226" s="162"/>
      <c r="AI226" s="166"/>
      <c r="AJ226" s="159"/>
      <c r="AK226" s="168"/>
      <c r="AL226" s="168"/>
      <c r="AM226" s="294"/>
      <c r="AN226" s="299"/>
      <c r="AO226" s="292"/>
      <c r="AP226" s="292"/>
      <c r="AQ226" s="299"/>
      <c r="AR226" s="292"/>
      <c r="AS226" s="292"/>
      <c r="AT226" s="299"/>
      <c r="AU226" s="292"/>
      <c r="AV226" s="292"/>
      <c r="AW226" s="299"/>
      <c r="AX226" s="292"/>
      <c r="AY226" s="292"/>
      <c r="AZ226" s="299"/>
      <c r="BA226" s="292"/>
      <c r="BB226" s="292"/>
      <c r="BC226" s="299"/>
      <c r="BD226" s="292"/>
      <c r="BE226" s="292"/>
      <c r="BF226" s="299"/>
      <c r="BG226" s="292"/>
      <c r="BH226" s="317"/>
    </row>
    <row r="227" spans="1:61" ht="25.5" customHeight="1" x14ac:dyDescent="0.3">
      <c r="A227" s="345"/>
      <c r="B227" s="210"/>
      <c r="C227" s="207"/>
      <c r="D227" s="169"/>
      <c r="E227" s="169"/>
      <c r="F227" s="169" t="s">
        <v>67</v>
      </c>
      <c r="G227" s="171" t="s">
        <v>835</v>
      </c>
      <c r="H227" s="169"/>
      <c r="I227" s="234"/>
      <c r="J227" s="159"/>
      <c r="K227" s="159"/>
      <c r="L227" s="159"/>
      <c r="M227" s="172"/>
      <c r="N227" s="173"/>
      <c r="O227" s="174"/>
      <c r="P227" s="160"/>
      <c r="Q227" s="166"/>
      <c r="R227" s="73" t="s">
        <v>836</v>
      </c>
      <c r="S227" s="50" t="s">
        <v>78</v>
      </c>
      <c r="T227" s="51" t="s">
        <v>774</v>
      </c>
      <c r="U227" s="50" t="s">
        <v>79</v>
      </c>
      <c r="V227" s="50" t="s">
        <v>80</v>
      </c>
      <c r="W227" s="52">
        <f>VLOOKUP(V227,'[16]Datos Validacion'!$K$6:$L$8,2,0)</f>
        <v>0.25</v>
      </c>
      <c r="X227" s="51" t="s">
        <v>96</v>
      </c>
      <c r="Y227" s="52">
        <f>VLOOKUP(X227,'[16]Datos Validacion'!$M$6:$N$7,2,0)</f>
        <v>0.15</v>
      </c>
      <c r="Z227" s="50" t="s">
        <v>82</v>
      </c>
      <c r="AA227" s="135" t="s">
        <v>837</v>
      </c>
      <c r="AB227" s="50" t="s">
        <v>84</v>
      </c>
      <c r="AC227" s="51" t="s">
        <v>838</v>
      </c>
      <c r="AD227" s="121">
        <f t="shared" si="60"/>
        <v>0.4</v>
      </c>
      <c r="AE227" s="109" t="str">
        <f t="shared" si="52"/>
        <v>BAJA</v>
      </c>
      <c r="AF227" s="108">
        <f t="shared" ref="AF227:AF234" si="65">+AF226-(AF226*AD227)</f>
        <v>0.216</v>
      </c>
      <c r="AG227" s="233"/>
      <c r="AH227" s="162"/>
      <c r="AI227" s="166"/>
      <c r="AJ227" s="159"/>
      <c r="AK227" s="168"/>
      <c r="AL227" s="168"/>
      <c r="AM227" s="294"/>
      <c r="AN227" s="299"/>
      <c r="AO227" s="292"/>
      <c r="AP227" s="292"/>
      <c r="AQ227" s="299"/>
      <c r="AR227" s="292"/>
      <c r="AS227" s="292"/>
      <c r="AT227" s="299"/>
      <c r="AU227" s="292"/>
      <c r="AV227" s="292"/>
      <c r="AW227" s="299"/>
      <c r="AX227" s="292"/>
      <c r="AY227" s="292"/>
      <c r="AZ227" s="299"/>
      <c r="BA227" s="292"/>
      <c r="BB227" s="292"/>
      <c r="BC227" s="299"/>
      <c r="BD227" s="292"/>
      <c r="BE227" s="292"/>
      <c r="BF227" s="299"/>
      <c r="BG227" s="292"/>
      <c r="BH227" s="317"/>
    </row>
    <row r="228" spans="1:61" ht="51" customHeight="1" x14ac:dyDescent="0.3">
      <c r="A228" s="345"/>
      <c r="B228" s="210"/>
      <c r="C228" s="207"/>
      <c r="D228" s="169"/>
      <c r="E228" s="169"/>
      <c r="F228" s="169"/>
      <c r="G228" s="171"/>
      <c r="H228" s="169"/>
      <c r="I228" s="234"/>
      <c r="J228" s="159"/>
      <c r="K228" s="159"/>
      <c r="L228" s="159"/>
      <c r="M228" s="172"/>
      <c r="N228" s="173"/>
      <c r="O228" s="174"/>
      <c r="P228" s="160"/>
      <c r="Q228" s="166"/>
      <c r="R228" s="73" t="s">
        <v>790</v>
      </c>
      <c r="S228" s="50" t="s">
        <v>78</v>
      </c>
      <c r="T228" s="51" t="s">
        <v>774</v>
      </c>
      <c r="U228" s="50" t="s">
        <v>79</v>
      </c>
      <c r="V228" s="50" t="s">
        <v>80</v>
      </c>
      <c r="W228" s="52">
        <f>VLOOKUP(V228,'[16]Datos Validacion'!$K$6:$L$8,2,0)</f>
        <v>0.25</v>
      </c>
      <c r="X228" s="51" t="s">
        <v>96</v>
      </c>
      <c r="Y228" s="52">
        <f>VLOOKUP(X228,'[16]Datos Validacion'!$M$6:$N$7,2,0)</f>
        <v>0.15</v>
      </c>
      <c r="Z228" s="50" t="s">
        <v>82</v>
      </c>
      <c r="AA228" s="135" t="s">
        <v>839</v>
      </c>
      <c r="AB228" s="50" t="s">
        <v>84</v>
      </c>
      <c r="AC228" s="59" t="s">
        <v>840</v>
      </c>
      <c r="AD228" s="121">
        <f t="shared" si="60"/>
        <v>0.4</v>
      </c>
      <c r="AE228" s="109" t="str">
        <f t="shared" si="52"/>
        <v>MUY BAJA</v>
      </c>
      <c r="AF228" s="108">
        <f t="shared" si="65"/>
        <v>0.12959999999999999</v>
      </c>
      <c r="AG228" s="233"/>
      <c r="AH228" s="162"/>
      <c r="AI228" s="166"/>
      <c r="AJ228" s="159"/>
      <c r="AK228" s="168"/>
      <c r="AL228" s="168"/>
      <c r="AM228" s="294"/>
      <c r="AN228" s="299"/>
      <c r="AO228" s="292"/>
      <c r="AP228" s="292"/>
      <c r="AQ228" s="299"/>
      <c r="AR228" s="292"/>
      <c r="AS228" s="292"/>
      <c r="AT228" s="299"/>
      <c r="AU228" s="292"/>
      <c r="AV228" s="292"/>
      <c r="AW228" s="299"/>
      <c r="AX228" s="292"/>
      <c r="AY228" s="292"/>
      <c r="AZ228" s="299"/>
      <c r="BA228" s="292"/>
      <c r="BB228" s="292"/>
      <c r="BC228" s="299"/>
      <c r="BD228" s="292"/>
      <c r="BE228" s="292"/>
      <c r="BF228" s="299"/>
      <c r="BG228" s="292"/>
      <c r="BH228" s="317"/>
    </row>
    <row r="229" spans="1:61" ht="60.75" customHeight="1" x14ac:dyDescent="0.3">
      <c r="A229" s="345"/>
      <c r="B229" s="210"/>
      <c r="C229" s="207"/>
      <c r="D229" s="169"/>
      <c r="E229" s="169"/>
      <c r="F229" s="169"/>
      <c r="G229" s="171"/>
      <c r="H229" s="169"/>
      <c r="I229" s="234"/>
      <c r="J229" s="159"/>
      <c r="K229" s="159"/>
      <c r="L229" s="159"/>
      <c r="M229" s="172"/>
      <c r="N229" s="173"/>
      <c r="O229" s="174"/>
      <c r="P229" s="160"/>
      <c r="Q229" s="166"/>
      <c r="R229" s="73" t="s">
        <v>841</v>
      </c>
      <c r="S229" s="50" t="s">
        <v>78</v>
      </c>
      <c r="T229" s="51" t="s">
        <v>842</v>
      </c>
      <c r="U229" s="50" t="s">
        <v>79</v>
      </c>
      <c r="V229" s="50" t="s">
        <v>80</v>
      </c>
      <c r="W229" s="52">
        <f>VLOOKUP(V229,'[16]Datos Validacion'!$K$6:$L$8,2,0)</f>
        <v>0.25</v>
      </c>
      <c r="X229" s="51" t="s">
        <v>96</v>
      </c>
      <c r="Y229" s="52">
        <f>VLOOKUP(X229,'[16]Datos Validacion'!$M$6:$N$7,2,0)</f>
        <v>0.15</v>
      </c>
      <c r="Z229" s="50" t="s">
        <v>82</v>
      </c>
      <c r="AA229" s="135" t="s">
        <v>843</v>
      </c>
      <c r="AB229" s="50" t="s">
        <v>84</v>
      </c>
      <c r="AC229" s="51" t="s">
        <v>844</v>
      </c>
      <c r="AD229" s="121">
        <f t="shared" si="60"/>
        <v>0.4</v>
      </c>
      <c r="AE229" s="109" t="str">
        <f t="shared" si="52"/>
        <v>MUY BAJA</v>
      </c>
      <c r="AF229" s="108">
        <f t="shared" si="65"/>
        <v>7.7759999999999996E-2</v>
      </c>
      <c r="AG229" s="233"/>
      <c r="AH229" s="162"/>
      <c r="AI229" s="166"/>
      <c r="AJ229" s="159"/>
      <c r="AK229" s="168"/>
      <c r="AL229" s="168"/>
      <c r="AM229" s="294"/>
      <c r="AN229" s="299"/>
      <c r="AO229" s="292"/>
      <c r="AP229" s="292"/>
      <c r="AQ229" s="299"/>
      <c r="AR229" s="292"/>
      <c r="AS229" s="292"/>
      <c r="AT229" s="299"/>
      <c r="AU229" s="292"/>
      <c r="AV229" s="292"/>
      <c r="AW229" s="299"/>
      <c r="AX229" s="292"/>
      <c r="AY229" s="292"/>
      <c r="AZ229" s="299"/>
      <c r="BA229" s="292"/>
      <c r="BB229" s="292"/>
      <c r="BC229" s="299"/>
      <c r="BD229" s="292"/>
      <c r="BE229" s="292"/>
      <c r="BF229" s="299"/>
      <c r="BG229" s="292"/>
      <c r="BH229" s="317"/>
    </row>
    <row r="230" spans="1:61" ht="73.5" customHeight="1" x14ac:dyDescent="0.3">
      <c r="A230" s="345"/>
      <c r="B230" s="210"/>
      <c r="C230" s="207"/>
      <c r="D230" s="169"/>
      <c r="E230" s="169"/>
      <c r="F230" s="169" t="s">
        <v>67</v>
      </c>
      <c r="G230" s="171" t="s">
        <v>845</v>
      </c>
      <c r="H230" s="169"/>
      <c r="I230" s="234"/>
      <c r="J230" s="159"/>
      <c r="K230" s="159"/>
      <c r="L230" s="159"/>
      <c r="M230" s="172"/>
      <c r="N230" s="173"/>
      <c r="O230" s="174"/>
      <c r="P230" s="160"/>
      <c r="Q230" s="166"/>
      <c r="R230" s="73" t="s">
        <v>846</v>
      </c>
      <c r="S230" s="50" t="s">
        <v>78</v>
      </c>
      <c r="T230" s="51" t="s">
        <v>774</v>
      </c>
      <c r="U230" s="50" t="s">
        <v>79</v>
      </c>
      <c r="V230" s="50" t="s">
        <v>80</v>
      </c>
      <c r="W230" s="52">
        <f>VLOOKUP(V230,'[16]Datos Validacion'!$K$6:$L$8,2,0)</f>
        <v>0.25</v>
      </c>
      <c r="X230" s="51" t="s">
        <v>96</v>
      </c>
      <c r="Y230" s="52">
        <f>VLOOKUP(X230,'[16]Datos Validacion'!$M$6:$N$7,2,0)</f>
        <v>0.15</v>
      </c>
      <c r="Z230" s="50" t="s">
        <v>82</v>
      </c>
      <c r="AA230" s="124" t="s">
        <v>847</v>
      </c>
      <c r="AB230" s="50" t="s">
        <v>84</v>
      </c>
      <c r="AC230" s="50" t="s">
        <v>848</v>
      </c>
      <c r="AD230" s="121">
        <f t="shared" si="60"/>
        <v>0.4</v>
      </c>
      <c r="AE230" s="109" t="str">
        <f t="shared" si="52"/>
        <v>MUY BAJA</v>
      </c>
      <c r="AF230" s="108">
        <f t="shared" si="65"/>
        <v>4.6655999999999996E-2</v>
      </c>
      <c r="AG230" s="233"/>
      <c r="AH230" s="162"/>
      <c r="AI230" s="166"/>
      <c r="AJ230" s="159"/>
      <c r="AK230" s="168"/>
      <c r="AL230" s="168"/>
      <c r="AM230" s="294"/>
      <c r="AN230" s="299"/>
      <c r="AO230" s="292"/>
      <c r="AP230" s="292"/>
      <c r="AQ230" s="299"/>
      <c r="AR230" s="292"/>
      <c r="AS230" s="292"/>
      <c r="AT230" s="299"/>
      <c r="AU230" s="292"/>
      <c r="AV230" s="292"/>
      <c r="AW230" s="299"/>
      <c r="AX230" s="292"/>
      <c r="AY230" s="292"/>
      <c r="AZ230" s="299"/>
      <c r="BA230" s="292"/>
      <c r="BB230" s="292"/>
      <c r="BC230" s="299"/>
      <c r="BD230" s="292"/>
      <c r="BE230" s="292"/>
      <c r="BF230" s="299"/>
      <c r="BG230" s="292"/>
      <c r="BH230" s="317"/>
    </row>
    <row r="231" spans="1:61" ht="59.25" customHeight="1" x14ac:dyDescent="0.3">
      <c r="A231" s="345"/>
      <c r="B231" s="210"/>
      <c r="C231" s="207"/>
      <c r="D231" s="169"/>
      <c r="E231" s="169"/>
      <c r="F231" s="169"/>
      <c r="G231" s="171"/>
      <c r="H231" s="169"/>
      <c r="I231" s="234"/>
      <c r="J231" s="159"/>
      <c r="K231" s="159"/>
      <c r="L231" s="159"/>
      <c r="M231" s="172"/>
      <c r="N231" s="173"/>
      <c r="O231" s="174"/>
      <c r="P231" s="160"/>
      <c r="Q231" s="166"/>
      <c r="R231" s="73" t="s">
        <v>849</v>
      </c>
      <c r="S231" s="50" t="s">
        <v>78</v>
      </c>
      <c r="T231" s="50" t="s">
        <v>774</v>
      </c>
      <c r="U231" s="50" t="s">
        <v>79</v>
      </c>
      <c r="V231" s="50" t="s">
        <v>80</v>
      </c>
      <c r="W231" s="50">
        <f>VLOOKUP(V231,'[16]Datos Validacion'!$K$6:$L$8,2,0)</f>
        <v>0.25</v>
      </c>
      <c r="X231" s="50" t="s">
        <v>96</v>
      </c>
      <c r="Y231" s="52">
        <f>VLOOKUP(X231,'[16]Datos Validacion'!$M$6:$N$7,2,0)</f>
        <v>0.15</v>
      </c>
      <c r="Z231" s="50" t="s">
        <v>82</v>
      </c>
      <c r="AA231" s="124" t="s">
        <v>850</v>
      </c>
      <c r="AB231" s="50" t="s">
        <v>84</v>
      </c>
      <c r="AC231" s="51" t="s">
        <v>851</v>
      </c>
      <c r="AD231" s="121">
        <f t="shared" si="60"/>
        <v>0.4</v>
      </c>
      <c r="AE231" s="109" t="str">
        <f t="shared" si="52"/>
        <v>MUY BAJA</v>
      </c>
      <c r="AF231" s="108">
        <f t="shared" si="65"/>
        <v>2.7993599999999997E-2</v>
      </c>
      <c r="AG231" s="233"/>
      <c r="AH231" s="162"/>
      <c r="AI231" s="166"/>
      <c r="AJ231" s="159"/>
      <c r="AK231" s="168"/>
      <c r="AL231" s="168"/>
      <c r="AM231" s="294"/>
      <c r="AN231" s="299"/>
      <c r="AO231" s="292"/>
      <c r="AP231" s="292"/>
      <c r="AQ231" s="299"/>
      <c r="AR231" s="292"/>
      <c r="AS231" s="292"/>
      <c r="AT231" s="299"/>
      <c r="AU231" s="292"/>
      <c r="AV231" s="292"/>
      <c r="AW231" s="299"/>
      <c r="AX231" s="292"/>
      <c r="AY231" s="292"/>
      <c r="AZ231" s="299"/>
      <c r="BA231" s="292"/>
      <c r="BB231" s="292"/>
      <c r="BC231" s="299"/>
      <c r="BD231" s="292"/>
      <c r="BE231" s="292"/>
      <c r="BF231" s="299"/>
      <c r="BG231" s="292"/>
      <c r="BH231" s="317"/>
    </row>
    <row r="232" spans="1:61" ht="63.75" customHeight="1" x14ac:dyDescent="0.3">
      <c r="A232" s="345"/>
      <c r="B232" s="210"/>
      <c r="C232" s="207"/>
      <c r="D232" s="169"/>
      <c r="E232" s="169"/>
      <c r="F232" s="169" t="s">
        <v>67</v>
      </c>
      <c r="G232" s="207" t="s">
        <v>852</v>
      </c>
      <c r="H232" s="169"/>
      <c r="I232" s="234"/>
      <c r="J232" s="159"/>
      <c r="K232" s="159"/>
      <c r="L232" s="159"/>
      <c r="M232" s="172"/>
      <c r="N232" s="173"/>
      <c r="O232" s="174"/>
      <c r="P232" s="160"/>
      <c r="Q232" s="166"/>
      <c r="R232" s="73" t="s">
        <v>853</v>
      </c>
      <c r="S232" s="50" t="s">
        <v>78</v>
      </c>
      <c r="T232" s="51" t="s">
        <v>854</v>
      </c>
      <c r="U232" s="50" t="s">
        <v>79</v>
      </c>
      <c r="V232" s="50" t="s">
        <v>80</v>
      </c>
      <c r="W232" s="52">
        <f>VLOOKUP(V232,'[16]Datos Validacion'!$K$6:$L$8,2,0)</f>
        <v>0.25</v>
      </c>
      <c r="X232" s="51" t="s">
        <v>96</v>
      </c>
      <c r="Y232" s="52">
        <f>VLOOKUP(X232,'[16]Datos Validacion'!$M$6:$N$7,2,0)</f>
        <v>0.15</v>
      </c>
      <c r="Z232" s="50" t="s">
        <v>82</v>
      </c>
      <c r="AA232" s="124" t="s">
        <v>855</v>
      </c>
      <c r="AB232" s="81" t="s">
        <v>84</v>
      </c>
      <c r="AC232" s="50" t="s">
        <v>856</v>
      </c>
      <c r="AD232" s="121">
        <f t="shared" si="60"/>
        <v>0.4</v>
      </c>
      <c r="AE232" s="109" t="str">
        <f t="shared" si="52"/>
        <v>MUY BAJA</v>
      </c>
      <c r="AF232" s="108">
        <f t="shared" si="65"/>
        <v>1.6796159999999997E-2</v>
      </c>
      <c r="AG232" s="233"/>
      <c r="AH232" s="162"/>
      <c r="AI232" s="166"/>
      <c r="AJ232" s="159"/>
      <c r="AK232" s="168"/>
      <c r="AL232" s="168"/>
      <c r="AM232" s="294"/>
      <c r="AN232" s="299"/>
      <c r="AO232" s="292"/>
      <c r="AP232" s="292"/>
      <c r="AQ232" s="299"/>
      <c r="AR232" s="292"/>
      <c r="AS232" s="292"/>
      <c r="AT232" s="299"/>
      <c r="AU232" s="292"/>
      <c r="AV232" s="292"/>
      <c r="AW232" s="299"/>
      <c r="AX232" s="292"/>
      <c r="AY232" s="292"/>
      <c r="AZ232" s="299"/>
      <c r="BA232" s="292"/>
      <c r="BB232" s="292"/>
      <c r="BC232" s="299"/>
      <c r="BD232" s="292"/>
      <c r="BE232" s="292"/>
      <c r="BF232" s="299"/>
      <c r="BG232" s="292"/>
      <c r="BH232" s="317"/>
    </row>
    <row r="233" spans="1:61" ht="90.75" customHeight="1" x14ac:dyDescent="0.3">
      <c r="A233" s="345"/>
      <c r="B233" s="210"/>
      <c r="C233" s="207"/>
      <c r="D233" s="169"/>
      <c r="E233" s="169"/>
      <c r="F233" s="169"/>
      <c r="G233" s="207"/>
      <c r="H233" s="169"/>
      <c r="I233" s="234"/>
      <c r="J233" s="159"/>
      <c r="K233" s="159"/>
      <c r="L233" s="159"/>
      <c r="M233" s="172"/>
      <c r="N233" s="173"/>
      <c r="O233" s="174"/>
      <c r="P233" s="160"/>
      <c r="Q233" s="166"/>
      <c r="R233" s="73" t="s">
        <v>857</v>
      </c>
      <c r="S233" s="75" t="s">
        <v>78</v>
      </c>
      <c r="T233" s="76" t="s">
        <v>858</v>
      </c>
      <c r="U233" s="75" t="s">
        <v>79</v>
      </c>
      <c r="V233" s="75" t="s">
        <v>80</v>
      </c>
      <c r="W233" s="52">
        <f>VLOOKUP(V233,'[16]Datos Validacion'!$K$6:$L$8,2,0)</f>
        <v>0.25</v>
      </c>
      <c r="X233" s="51" t="s">
        <v>96</v>
      </c>
      <c r="Y233" s="52">
        <f>VLOOKUP(X233,'[16]Datos Validacion'!$M$6:$N$7,2,0)</f>
        <v>0.15</v>
      </c>
      <c r="Z233" s="50" t="s">
        <v>82</v>
      </c>
      <c r="AA233" s="124" t="s">
        <v>859</v>
      </c>
      <c r="AB233" s="50" t="s">
        <v>84</v>
      </c>
      <c r="AC233" s="50" t="s">
        <v>494</v>
      </c>
      <c r="AD233" s="121">
        <f t="shared" si="60"/>
        <v>0.4</v>
      </c>
      <c r="AE233" s="109" t="str">
        <f t="shared" si="52"/>
        <v>MUY BAJA</v>
      </c>
      <c r="AF233" s="108">
        <f t="shared" si="65"/>
        <v>1.0077695999999997E-2</v>
      </c>
      <c r="AG233" s="233"/>
      <c r="AH233" s="162"/>
      <c r="AI233" s="166"/>
      <c r="AJ233" s="159"/>
      <c r="AK233" s="168"/>
      <c r="AL233" s="168"/>
      <c r="AM233" s="294"/>
      <c r="AN233" s="299"/>
      <c r="AO233" s="292"/>
      <c r="AP233" s="292"/>
      <c r="AQ233" s="299"/>
      <c r="AR233" s="292"/>
      <c r="AS233" s="292"/>
      <c r="AT233" s="299"/>
      <c r="AU233" s="292"/>
      <c r="AV233" s="292"/>
      <c r="AW233" s="299"/>
      <c r="AX233" s="292"/>
      <c r="AY233" s="292"/>
      <c r="AZ233" s="299"/>
      <c r="BA233" s="292"/>
      <c r="BB233" s="292"/>
      <c r="BC233" s="299"/>
      <c r="BD233" s="292"/>
      <c r="BE233" s="292"/>
      <c r="BF233" s="299"/>
      <c r="BG233" s="292"/>
      <c r="BH233" s="317"/>
    </row>
    <row r="234" spans="1:61" ht="55.5" customHeight="1" x14ac:dyDescent="0.3">
      <c r="A234" s="345"/>
      <c r="B234" s="210"/>
      <c r="C234" s="207"/>
      <c r="D234" s="169"/>
      <c r="E234" s="169"/>
      <c r="F234" s="169"/>
      <c r="G234" s="207"/>
      <c r="H234" s="169"/>
      <c r="I234" s="234"/>
      <c r="J234" s="159"/>
      <c r="K234" s="159"/>
      <c r="L234" s="159"/>
      <c r="M234" s="172"/>
      <c r="N234" s="173"/>
      <c r="O234" s="174"/>
      <c r="P234" s="160"/>
      <c r="Q234" s="166"/>
      <c r="R234" s="73" t="s">
        <v>792</v>
      </c>
      <c r="S234" s="75" t="s">
        <v>78</v>
      </c>
      <c r="T234" s="51" t="s">
        <v>774</v>
      </c>
      <c r="U234" s="75" t="s">
        <v>79</v>
      </c>
      <c r="V234" s="75" t="s">
        <v>80</v>
      </c>
      <c r="W234" s="52">
        <f>VLOOKUP(V234,'[16]Datos Validacion'!$K$6:$L$8,2,0)</f>
        <v>0.25</v>
      </c>
      <c r="X234" s="51" t="s">
        <v>96</v>
      </c>
      <c r="Y234" s="52">
        <f>VLOOKUP(X234,'[16]Datos Validacion'!$M$6:$N$7,2,0)</f>
        <v>0.15</v>
      </c>
      <c r="Z234" s="50" t="s">
        <v>82</v>
      </c>
      <c r="AA234" s="124" t="s">
        <v>860</v>
      </c>
      <c r="AB234" s="50" t="s">
        <v>84</v>
      </c>
      <c r="AC234" s="133" t="s">
        <v>794</v>
      </c>
      <c r="AD234" s="121">
        <f t="shared" si="60"/>
        <v>0.4</v>
      </c>
      <c r="AE234" s="109" t="str">
        <f t="shared" si="52"/>
        <v>MUY BAJA</v>
      </c>
      <c r="AF234" s="108">
        <f t="shared" si="65"/>
        <v>6.0466175999999983E-3</v>
      </c>
      <c r="AG234" s="233"/>
      <c r="AH234" s="162"/>
      <c r="AI234" s="166"/>
      <c r="AJ234" s="159"/>
      <c r="AK234" s="168"/>
      <c r="AL234" s="168"/>
      <c r="AM234" s="294"/>
      <c r="AN234" s="299"/>
      <c r="AO234" s="292"/>
      <c r="AP234" s="292"/>
      <c r="AQ234" s="299"/>
      <c r="AR234" s="292"/>
      <c r="AS234" s="292"/>
      <c r="AT234" s="299"/>
      <c r="AU234" s="292"/>
      <c r="AV234" s="292"/>
      <c r="AW234" s="299"/>
      <c r="AX234" s="292"/>
      <c r="AY234" s="292"/>
      <c r="AZ234" s="299"/>
      <c r="BA234" s="292"/>
      <c r="BB234" s="292"/>
      <c r="BC234" s="299"/>
      <c r="BD234" s="292"/>
      <c r="BE234" s="292"/>
      <c r="BF234" s="299"/>
      <c r="BG234" s="292"/>
      <c r="BH234" s="317"/>
    </row>
    <row r="235" spans="1:61" ht="50.5" customHeight="1" x14ac:dyDescent="0.3">
      <c r="A235" s="345" t="s">
        <v>3</v>
      </c>
      <c r="B235" s="210"/>
      <c r="C235" s="207" t="s">
        <v>758</v>
      </c>
      <c r="D235" s="169" t="s">
        <v>759</v>
      </c>
      <c r="E235" s="169" t="s">
        <v>861</v>
      </c>
      <c r="F235" s="55" t="s">
        <v>67</v>
      </c>
      <c r="G235" s="76" t="s">
        <v>862</v>
      </c>
      <c r="H235" s="169" t="s">
        <v>863</v>
      </c>
      <c r="I235" s="234" t="s">
        <v>864</v>
      </c>
      <c r="J235" s="159" t="s">
        <v>71</v>
      </c>
      <c r="K235" s="159" t="s">
        <v>865</v>
      </c>
      <c r="L235" s="159" t="s">
        <v>376</v>
      </c>
      <c r="M235" s="172">
        <f>VLOOKUP(L235,'[16]Datos Validacion'!$C$6:$D$10,2,0)</f>
        <v>1</v>
      </c>
      <c r="N235" s="173" t="s">
        <v>223</v>
      </c>
      <c r="O235" s="174">
        <f>VLOOKUP(N235,'[16]Datos Validacion'!$E$6:$F$15,2,0)</f>
        <v>0.2</v>
      </c>
      <c r="P235" s="160" t="s">
        <v>866</v>
      </c>
      <c r="Q235" s="166" t="s">
        <v>378</v>
      </c>
      <c r="R235" s="73" t="s">
        <v>867</v>
      </c>
      <c r="S235" s="50" t="s">
        <v>78</v>
      </c>
      <c r="T235" s="51" t="s">
        <v>1732</v>
      </c>
      <c r="U235" s="50" t="s">
        <v>79</v>
      </c>
      <c r="V235" s="50" t="s">
        <v>80</v>
      </c>
      <c r="W235" s="52">
        <f>VLOOKUP(V235,'[16]Datos Validacion'!$K$6:$L$8,2,0)</f>
        <v>0.25</v>
      </c>
      <c r="X235" s="51" t="s">
        <v>96</v>
      </c>
      <c r="Y235" s="52">
        <f>VLOOKUP(X235,'[16]Datos Validacion'!$M$6:$N$7,2,0)</f>
        <v>0.15</v>
      </c>
      <c r="Z235" s="50" t="s">
        <v>82</v>
      </c>
      <c r="AA235" s="69" t="s">
        <v>868</v>
      </c>
      <c r="AB235" s="50" t="s">
        <v>84</v>
      </c>
      <c r="AC235" s="51" t="s">
        <v>869</v>
      </c>
      <c r="AD235" s="121">
        <f t="shared" si="60"/>
        <v>0.4</v>
      </c>
      <c r="AE235" s="109" t="str">
        <f t="shared" si="52"/>
        <v>MEDIA</v>
      </c>
      <c r="AF235" s="109">
        <f>IF(OR(V235="prevenir",V235="detectar"),(M235-(M235*AD235)), M235)</f>
        <v>0.6</v>
      </c>
      <c r="AG235" s="162" t="str">
        <f t="shared" si="61"/>
        <v>LEVE</v>
      </c>
      <c r="AH235" s="162">
        <f>IF(V235="corregir",(O235-(O235*AD235)), O235)</f>
        <v>0.2</v>
      </c>
      <c r="AI235" s="166" t="s">
        <v>146</v>
      </c>
      <c r="AJ235" s="159" t="s">
        <v>86</v>
      </c>
      <c r="AK235" s="168"/>
      <c r="AL235" s="168"/>
      <c r="AM235" s="305">
        <v>45107</v>
      </c>
      <c r="AN235" s="300" t="s">
        <v>1906</v>
      </c>
      <c r="AO235" s="292"/>
      <c r="AP235" s="299" t="s">
        <v>3</v>
      </c>
      <c r="AQ235" s="300"/>
      <c r="AR235" s="299" t="s">
        <v>3</v>
      </c>
      <c r="AS235" s="312"/>
      <c r="AT235" s="300" t="s">
        <v>1907</v>
      </c>
      <c r="AU235" s="299" t="s">
        <v>3</v>
      </c>
      <c r="AV235" s="312"/>
      <c r="AW235" s="300" t="s">
        <v>1908</v>
      </c>
      <c r="AX235" s="292"/>
      <c r="AY235" s="299" t="s">
        <v>3</v>
      </c>
      <c r="AZ235" s="300" t="s">
        <v>1909</v>
      </c>
      <c r="BA235" s="299" t="s">
        <v>3</v>
      </c>
      <c r="BB235" s="292"/>
      <c r="BC235" s="300" t="s">
        <v>1910</v>
      </c>
      <c r="BD235" s="292"/>
      <c r="BE235" s="299" t="s">
        <v>3</v>
      </c>
      <c r="BF235" s="300" t="s">
        <v>1911</v>
      </c>
      <c r="BG235" s="304" t="s">
        <v>1912</v>
      </c>
      <c r="BH235" s="317" t="s">
        <v>2021</v>
      </c>
    </row>
    <row r="236" spans="1:61" ht="51" customHeight="1" x14ac:dyDescent="0.3">
      <c r="A236" s="345"/>
      <c r="B236" s="210"/>
      <c r="C236" s="207"/>
      <c r="D236" s="169"/>
      <c r="E236" s="169"/>
      <c r="F236" s="169" t="s">
        <v>67</v>
      </c>
      <c r="G236" s="207" t="s">
        <v>870</v>
      </c>
      <c r="H236" s="169"/>
      <c r="I236" s="234"/>
      <c r="J236" s="159"/>
      <c r="K236" s="159"/>
      <c r="L236" s="159"/>
      <c r="M236" s="172"/>
      <c r="N236" s="173"/>
      <c r="O236" s="174"/>
      <c r="P236" s="160"/>
      <c r="Q236" s="166"/>
      <c r="R236" s="73" t="s">
        <v>871</v>
      </c>
      <c r="S236" s="50" t="s">
        <v>78</v>
      </c>
      <c r="T236" s="51" t="s">
        <v>1732</v>
      </c>
      <c r="U236" s="50" t="s">
        <v>79</v>
      </c>
      <c r="V236" s="50" t="s">
        <v>80</v>
      </c>
      <c r="W236" s="52">
        <f>VLOOKUP(V236,'[16]Datos Validacion'!$K$6:$L$8,2,0)</f>
        <v>0.25</v>
      </c>
      <c r="X236" s="51" t="s">
        <v>96</v>
      </c>
      <c r="Y236" s="52">
        <f>VLOOKUP(X236,'[16]Datos Validacion'!$M$6:$N$7,2,0)</f>
        <v>0.15</v>
      </c>
      <c r="Z236" s="50" t="s">
        <v>82</v>
      </c>
      <c r="AA236" s="69" t="s">
        <v>872</v>
      </c>
      <c r="AB236" s="50" t="s">
        <v>84</v>
      </c>
      <c r="AC236" s="51" t="s">
        <v>873</v>
      </c>
      <c r="AD236" s="121">
        <f t="shared" si="60"/>
        <v>0.4</v>
      </c>
      <c r="AE236" s="109" t="str">
        <f t="shared" si="52"/>
        <v>BAJA</v>
      </c>
      <c r="AF236" s="108">
        <f>+AF235-(AF235*AD236)</f>
        <v>0.36</v>
      </c>
      <c r="AG236" s="162"/>
      <c r="AH236" s="162"/>
      <c r="AI236" s="166"/>
      <c r="AJ236" s="159"/>
      <c r="AK236" s="168"/>
      <c r="AL236" s="168"/>
      <c r="AM236" s="294"/>
      <c r="AN236" s="300"/>
      <c r="AO236" s="292"/>
      <c r="AP236" s="292"/>
      <c r="AQ236" s="297"/>
      <c r="AR236" s="292"/>
      <c r="AS236" s="312"/>
      <c r="AT236" s="297"/>
      <c r="AU236" s="292"/>
      <c r="AV236" s="312"/>
      <c r="AW236" s="297"/>
      <c r="AX236" s="292"/>
      <c r="AY236" s="292"/>
      <c r="AZ236" s="297"/>
      <c r="BA236" s="292"/>
      <c r="BB236" s="292"/>
      <c r="BC236" s="297"/>
      <c r="BD236" s="292"/>
      <c r="BE236" s="292"/>
      <c r="BF236" s="297"/>
      <c r="BG236" s="299"/>
      <c r="BH236" s="317"/>
    </row>
    <row r="237" spans="1:61" ht="63.75" customHeight="1" x14ac:dyDescent="0.3">
      <c r="A237" s="345"/>
      <c r="B237" s="210"/>
      <c r="C237" s="207"/>
      <c r="D237" s="169"/>
      <c r="E237" s="169"/>
      <c r="F237" s="169"/>
      <c r="G237" s="207"/>
      <c r="H237" s="169"/>
      <c r="I237" s="234"/>
      <c r="J237" s="159"/>
      <c r="K237" s="159"/>
      <c r="L237" s="159"/>
      <c r="M237" s="172"/>
      <c r="N237" s="173"/>
      <c r="O237" s="174"/>
      <c r="P237" s="160"/>
      <c r="Q237" s="166"/>
      <c r="R237" s="73" t="s">
        <v>874</v>
      </c>
      <c r="S237" s="50" t="s">
        <v>78</v>
      </c>
      <c r="T237" s="51" t="s">
        <v>1732</v>
      </c>
      <c r="U237" s="50" t="s">
        <v>79</v>
      </c>
      <c r="V237" s="50" t="s">
        <v>80</v>
      </c>
      <c r="W237" s="52">
        <f>VLOOKUP(V237,'[16]Datos Validacion'!$K$6:$L$8,2,0)</f>
        <v>0.25</v>
      </c>
      <c r="X237" s="51" t="s">
        <v>96</v>
      </c>
      <c r="Y237" s="52">
        <f>VLOOKUP(X237,'[16]Datos Validacion'!$M$6:$N$7,2,0)</f>
        <v>0.15</v>
      </c>
      <c r="Z237" s="50" t="s">
        <v>82</v>
      </c>
      <c r="AA237" s="69" t="s">
        <v>875</v>
      </c>
      <c r="AB237" s="50" t="s">
        <v>84</v>
      </c>
      <c r="AC237" s="51" t="s">
        <v>876</v>
      </c>
      <c r="AD237" s="121">
        <f t="shared" si="60"/>
        <v>0.4</v>
      </c>
      <c r="AE237" s="109" t="str">
        <f t="shared" si="52"/>
        <v>BAJA</v>
      </c>
      <c r="AF237" s="108">
        <f t="shared" ref="AF237:AF239" si="66">+AF236-(AF236*AD237)</f>
        <v>0.216</v>
      </c>
      <c r="AG237" s="162"/>
      <c r="AH237" s="162"/>
      <c r="AI237" s="166"/>
      <c r="AJ237" s="159"/>
      <c r="AK237" s="168"/>
      <c r="AL237" s="168"/>
      <c r="AM237" s="294"/>
      <c r="AN237" s="300"/>
      <c r="AO237" s="292"/>
      <c r="AP237" s="292"/>
      <c r="AQ237" s="297"/>
      <c r="AR237" s="292"/>
      <c r="AS237" s="312"/>
      <c r="AT237" s="297"/>
      <c r="AU237" s="292"/>
      <c r="AV237" s="312"/>
      <c r="AW237" s="297"/>
      <c r="AX237" s="292"/>
      <c r="AY237" s="292"/>
      <c r="AZ237" s="297"/>
      <c r="BA237" s="292"/>
      <c r="BB237" s="292"/>
      <c r="BC237" s="297"/>
      <c r="BD237" s="292"/>
      <c r="BE237" s="292"/>
      <c r="BF237" s="297"/>
      <c r="BG237" s="299"/>
      <c r="BH237" s="317"/>
    </row>
    <row r="238" spans="1:61" ht="38.25" customHeight="1" x14ac:dyDescent="0.3">
      <c r="A238" s="345"/>
      <c r="B238" s="210"/>
      <c r="C238" s="207"/>
      <c r="D238" s="169"/>
      <c r="E238" s="169"/>
      <c r="F238" s="169"/>
      <c r="G238" s="207"/>
      <c r="H238" s="169"/>
      <c r="I238" s="234"/>
      <c r="J238" s="159"/>
      <c r="K238" s="159"/>
      <c r="L238" s="159"/>
      <c r="M238" s="172"/>
      <c r="N238" s="173"/>
      <c r="O238" s="174"/>
      <c r="P238" s="160"/>
      <c r="Q238" s="166"/>
      <c r="R238" s="73" t="s">
        <v>877</v>
      </c>
      <c r="S238" s="50" t="s">
        <v>78</v>
      </c>
      <c r="T238" s="51" t="s">
        <v>1732</v>
      </c>
      <c r="U238" s="50" t="s">
        <v>79</v>
      </c>
      <c r="V238" s="50" t="s">
        <v>80</v>
      </c>
      <c r="W238" s="52">
        <f>VLOOKUP(V238,'[16]Datos Validacion'!$K$6:$L$8,2,0)</f>
        <v>0.25</v>
      </c>
      <c r="X238" s="51" t="s">
        <v>96</v>
      </c>
      <c r="Y238" s="52">
        <f>VLOOKUP(X238,'[16]Datos Validacion'!$M$6:$N$7,2,0)</f>
        <v>0.15</v>
      </c>
      <c r="Z238" s="50" t="s">
        <v>82</v>
      </c>
      <c r="AA238" s="69" t="s">
        <v>878</v>
      </c>
      <c r="AB238" s="50" t="s">
        <v>84</v>
      </c>
      <c r="AC238" s="51" t="s">
        <v>879</v>
      </c>
      <c r="AD238" s="121">
        <f t="shared" si="60"/>
        <v>0.4</v>
      </c>
      <c r="AE238" s="109" t="str">
        <f t="shared" si="52"/>
        <v>MUY BAJA</v>
      </c>
      <c r="AF238" s="108">
        <f t="shared" si="66"/>
        <v>0.12959999999999999</v>
      </c>
      <c r="AG238" s="162"/>
      <c r="AH238" s="162"/>
      <c r="AI238" s="166"/>
      <c r="AJ238" s="159"/>
      <c r="AK238" s="168"/>
      <c r="AL238" s="168"/>
      <c r="AM238" s="294"/>
      <c r="AN238" s="300"/>
      <c r="AO238" s="292"/>
      <c r="AP238" s="292"/>
      <c r="AQ238" s="297"/>
      <c r="AR238" s="292"/>
      <c r="AS238" s="312"/>
      <c r="AT238" s="297"/>
      <c r="AU238" s="292"/>
      <c r="AV238" s="312"/>
      <c r="AW238" s="297"/>
      <c r="AX238" s="292"/>
      <c r="AY238" s="292"/>
      <c r="AZ238" s="297"/>
      <c r="BA238" s="292"/>
      <c r="BB238" s="292"/>
      <c r="BC238" s="297"/>
      <c r="BD238" s="292"/>
      <c r="BE238" s="292"/>
      <c r="BF238" s="297"/>
      <c r="BG238" s="299"/>
      <c r="BH238" s="317"/>
    </row>
    <row r="239" spans="1:61" ht="61.5" customHeight="1" x14ac:dyDescent="0.3">
      <c r="A239" s="345"/>
      <c r="B239" s="210"/>
      <c r="C239" s="207"/>
      <c r="D239" s="169"/>
      <c r="E239" s="169"/>
      <c r="F239" s="169"/>
      <c r="G239" s="207"/>
      <c r="H239" s="169"/>
      <c r="I239" s="234"/>
      <c r="J239" s="159"/>
      <c r="K239" s="159"/>
      <c r="L239" s="159"/>
      <c r="M239" s="172"/>
      <c r="N239" s="173"/>
      <c r="O239" s="174"/>
      <c r="P239" s="160"/>
      <c r="Q239" s="166"/>
      <c r="R239" s="73" t="s">
        <v>880</v>
      </c>
      <c r="S239" s="50" t="s">
        <v>78</v>
      </c>
      <c r="T239" s="51" t="s">
        <v>881</v>
      </c>
      <c r="U239" s="50" t="s">
        <v>79</v>
      </c>
      <c r="V239" s="50" t="s">
        <v>80</v>
      </c>
      <c r="W239" s="52">
        <f>VLOOKUP(V239,'[16]Datos Validacion'!$K$6:$L$8,2,0)</f>
        <v>0.25</v>
      </c>
      <c r="X239" s="51" t="s">
        <v>96</v>
      </c>
      <c r="Y239" s="52">
        <f>VLOOKUP(X239,'[16]Datos Validacion'!$M$6:$N$7,2,0)</f>
        <v>0.15</v>
      </c>
      <c r="Z239" s="50" t="s">
        <v>82</v>
      </c>
      <c r="AA239" s="69" t="s">
        <v>882</v>
      </c>
      <c r="AB239" s="50" t="s">
        <v>84</v>
      </c>
      <c r="AC239" s="51" t="s">
        <v>883</v>
      </c>
      <c r="AD239" s="121">
        <f t="shared" si="60"/>
        <v>0.4</v>
      </c>
      <c r="AE239" s="109" t="str">
        <f t="shared" si="52"/>
        <v>MUY BAJA</v>
      </c>
      <c r="AF239" s="108">
        <f t="shared" si="66"/>
        <v>7.7759999999999996E-2</v>
      </c>
      <c r="AG239" s="162"/>
      <c r="AH239" s="162"/>
      <c r="AI239" s="166"/>
      <c r="AJ239" s="159"/>
      <c r="AK239" s="168"/>
      <c r="AL239" s="168"/>
      <c r="AM239" s="294"/>
      <c r="AN239" s="300"/>
      <c r="AO239" s="292"/>
      <c r="AP239" s="292"/>
      <c r="AQ239" s="297"/>
      <c r="AR239" s="292"/>
      <c r="AS239" s="312"/>
      <c r="AT239" s="297"/>
      <c r="AU239" s="292"/>
      <c r="AV239" s="312"/>
      <c r="AW239" s="297"/>
      <c r="AX239" s="292"/>
      <c r="AY239" s="292"/>
      <c r="AZ239" s="297"/>
      <c r="BA239" s="292"/>
      <c r="BB239" s="292"/>
      <c r="BC239" s="297"/>
      <c r="BD239" s="292"/>
      <c r="BE239" s="292"/>
      <c r="BF239" s="297"/>
      <c r="BG239" s="299"/>
      <c r="BH239" s="317"/>
    </row>
    <row r="240" spans="1:61" s="48" customFormat="1" ht="104.25" customHeight="1" x14ac:dyDescent="0.35">
      <c r="A240" s="240" t="s">
        <v>3</v>
      </c>
      <c r="B240" s="203"/>
      <c r="C240" s="212" t="s">
        <v>884</v>
      </c>
      <c r="D240" s="159" t="s">
        <v>885</v>
      </c>
      <c r="E240" s="159" t="s">
        <v>886</v>
      </c>
      <c r="F240" s="159" t="s">
        <v>67</v>
      </c>
      <c r="G240" s="381" t="s">
        <v>1350</v>
      </c>
      <c r="H240" s="159" t="s">
        <v>887</v>
      </c>
      <c r="I240" s="159" t="s">
        <v>1349</v>
      </c>
      <c r="J240" s="159" t="s">
        <v>244</v>
      </c>
      <c r="K240" s="159" t="s">
        <v>1351</v>
      </c>
      <c r="L240" s="159" t="s">
        <v>73</v>
      </c>
      <c r="M240" s="172">
        <f>VLOOKUP(L240,'[17]Datos Validacion'!$C$6:$D$10,2,0)</f>
        <v>0.6</v>
      </c>
      <c r="N240" s="173" t="s">
        <v>76</v>
      </c>
      <c r="O240" s="174">
        <f>VLOOKUP(N240,'[17]Datos Validacion'!$E$6:$F$15,2,0)</f>
        <v>0.6</v>
      </c>
      <c r="P240" s="160" t="s">
        <v>489</v>
      </c>
      <c r="Q240" s="166" t="s">
        <v>76</v>
      </c>
      <c r="R240" s="163" t="s">
        <v>1352</v>
      </c>
      <c r="S240" s="203" t="s">
        <v>78</v>
      </c>
      <c r="T240" s="212" t="s">
        <v>888</v>
      </c>
      <c r="U240" s="212" t="s">
        <v>79</v>
      </c>
      <c r="V240" s="203" t="s">
        <v>80</v>
      </c>
      <c r="W240" s="172">
        <f>VLOOKUP(V240,'[17]Datos Validacion'!$K$6:$L$8,2,0)</f>
        <v>0.25</v>
      </c>
      <c r="X240" s="212" t="s">
        <v>96</v>
      </c>
      <c r="Y240" s="172">
        <f>VLOOKUP(X240,'[17]Datos Validacion'!$M$6:$N$7,2,0)</f>
        <v>0.15</v>
      </c>
      <c r="Z240" s="203" t="s">
        <v>82</v>
      </c>
      <c r="AA240" s="175" t="s">
        <v>889</v>
      </c>
      <c r="AB240" s="203" t="s">
        <v>84</v>
      </c>
      <c r="AC240" s="212" t="s">
        <v>890</v>
      </c>
      <c r="AD240" s="164">
        <f t="shared" si="60"/>
        <v>0.4</v>
      </c>
      <c r="AE240" s="162" t="str">
        <f>IF(AF240&lt;=20%,"MUY BAJA",IF(AF240&lt;=40%,"BAJA",IF(AF240&lt;=60%,"MEDIA",IF(AF240&lt;=80%,"ALTA","MUY ALTA"))))</f>
        <v>BAJA</v>
      </c>
      <c r="AF240" s="162">
        <f>IF(OR(V240="prevenir",V240="detectar"),(M240-(M240*AD240)), M240)</f>
        <v>0.36</v>
      </c>
      <c r="AG240" s="162" t="str">
        <f>IF(AH240&lt;=20%,"LEVE",IF(AH240&lt;=40%,"MENOR",IF(AH240&lt;=60%,"MODERADO",IF(AH240&lt;=80%,"MAYOR","CATASTROFICO"))))</f>
        <v>MODERADO</v>
      </c>
      <c r="AH240" s="162">
        <f>IF(V240="corregir",(O240-(O240*AD240)), O240)</f>
        <v>0.6</v>
      </c>
      <c r="AI240" s="166" t="s">
        <v>76</v>
      </c>
      <c r="AJ240" s="159" t="s">
        <v>86</v>
      </c>
      <c r="AK240" s="168"/>
      <c r="AL240" s="168"/>
      <c r="AM240" s="294">
        <v>45107</v>
      </c>
      <c r="AN240" s="299" t="s">
        <v>1884</v>
      </c>
      <c r="AO240" s="292"/>
      <c r="AP240" s="292" t="s">
        <v>3</v>
      </c>
      <c r="AQ240" s="300"/>
      <c r="AR240" s="292" t="s">
        <v>3</v>
      </c>
      <c r="AS240" s="292"/>
      <c r="AT240" s="300"/>
      <c r="AU240" s="292" t="s">
        <v>3</v>
      </c>
      <c r="AV240" s="292"/>
      <c r="AW240" s="300" t="s">
        <v>1885</v>
      </c>
      <c r="AX240" s="292"/>
      <c r="AY240" s="292" t="s">
        <v>3</v>
      </c>
      <c r="AZ240" s="300"/>
      <c r="BA240" s="292"/>
      <c r="BB240" s="292"/>
      <c r="BC240" s="300" t="s">
        <v>1886</v>
      </c>
      <c r="BD240" s="292" t="s">
        <v>3</v>
      </c>
      <c r="BE240" s="292"/>
      <c r="BF240" s="299" t="s">
        <v>1887</v>
      </c>
      <c r="BG240" s="299"/>
      <c r="BH240" s="317" t="s">
        <v>1994</v>
      </c>
      <c r="BI240" s="144"/>
    </row>
    <row r="241" spans="1:61" s="48" customFormat="1" ht="153.75" customHeight="1" x14ac:dyDescent="0.35">
      <c r="A241" s="240"/>
      <c r="B241" s="203"/>
      <c r="C241" s="212"/>
      <c r="D241" s="159"/>
      <c r="E241" s="159"/>
      <c r="F241" s="159"/>
      <c r="G241" s="381" t="s">
        <v>891</v>
      </c>
      <c r="H241" s="159"/>
      <c r="I241" s="159"/>
      <c r="J241" s="159"/>
      <c r="K241" s="159"/>
      <c r="L241" s="159"/>
      <c r="M241" s="172"/>
      <c r="N241" s="173"/>
      <c r="O241" s="174"/>
      <c r="P241" s="160"/>
      <c r="Q241" s="166"/>
      <c r="R241" s="163"/>
      <c r="S241" s="203"/>
      <c r="T241" s="212"/>
      <c r="U241" s="212"/>
      <c r="V241" s="203"/>
      <c r="W241" s="172"/>
      <c r="X241" s="212"/>
      <c r="Y241" s="172"/>
      <c r="Z241" s="203"/>
      <c r="AA241" s="175"/>
      <c r="AB241" s="203"/>
      <c r="AC241" s="212"/>
      <c r="AD241" s="164"/>
      <c r="AE241" s="162"/>
      <c r="AF241" s="162"/>
      <c r="AG241" s="162"/>
      <c r="AH241" s="162"/>
      <c r="AI241" s="166"/>
      <c r="AJ241" s="159"/>
      <c r="AK241" s="168"/>
      <c r="AL241" s="168"/>
      <c r="AM241" s="294"/>
      <c r="AN241" s="299"/>
      <c r="AO241" s="292"/>
      <c r="AP241" s="292"/>
      <c r="AQ241" s="300"/>
      <c r="AR241" s="292"/>
      <c r="AS241" s="292"/>
      <c r="AT241" s="300"/>
      <c r="AU241" s="292"/>
      <c r="AV241" s="292"/>
      <c r="AW241" s="300"/>
      <c r="AX241" s="292"/>
      <c r="AY241" s="292"/>
      <c r="AZ241" s="300"/>
      <c r="BA241" s="292"/>
      <c r="BB241" s="292"/>
      <c r="BC241" s="300"/>
      <c r="BD241" s="292"/>
      <c r="BE241" s="292"/>
      <c r="BF241" s="299"/>
      <c r="BG241" s="299"/>
      <c r="BH241" s="317"/>
      <c r="BI241" s="144"/>
    </row>
    <row r="242" spans="1:61" s="48" customFormat="1" ht="75.5" customHeight="1" x14ac:dyDescent="0.35">
      <c r="A242" s="345" t="s">
        <v>3</v>
      </c>
      <c r="B242" s="203"/>
      <c r="C242" s="212" t="s">
        <v>884</v>
      </c>
      <c r="D242" s="159" t="s">
        <v>487</v>
      </c>
      <c r="E242" s="159" t="s">
        <v>488</v>
      </c>
      <c r="F242" s="159" t="s">
        <v>67</v>
      </c>
      <c r="G242" s="60" t="s">
        <v>892</v>
      </c>
      <c r="H242" s="159" t="s">
        <v>893</v>
      </c>
      <c r="I242" s="159" t="s">
        <v>894</v>
      </c>
      <c r="J242" s="159" t="s">
        <v>71</v>
      </c>
      <c r="K242" s="159" t="s">
        <v>895</v>
      </c>
      <c r="L242" s="159" t="s">
        <v>117</v>
      </c>
      <c r="M242" s="172">
        <v>0.2</v>
      </c>
      <c r="N242" s="173" t="s">
        <v>223</v>
      </c>
      <c r="O242" s="174">
        <v>0.2</v>
      </c>
      <c r="P242" s="160" t="s">
        <v>896</v>
      </c>
      <c r="Q242" s="166" t="s">
        <v>146</v>
      </c>
      <c r="R242" s="73" t="s">
        <v>897</v>
      </c>
      <c r="S242" s="50" t="s">
        <v>78</v>
      </c>
      <c r="T242" s="51" t="s">
        <v>898</v>
      </c>
      <c r="U242" s="51" t="s">
        <v>79</v>
      </c>
      <c r="V242" s="50" t="s">
        <v>80</v>
      </c>
      <c r="W242" s="52">
        <v>0.25</v>
      </c>
      <c r="X242" s="51" t="s">
        <v>96</v>
      </c>
      <c r="Y242" s="52">
        <v>0.15</v>
      </c>
      <c r="Z242" s="50" t="s">
        <v>82</v>
      </c>
      <c r="AA242" s="69" t="s">
        <v>899</v>
      </c>
      <c r="AB242" s="50" t="s">
        <v>84</v>
      </c>
      <c r="AC242" s="51" t="s">
        <v>900</v>
      </c>
      <c r="AD242" s="121">
        <f t="shared" ref="AD242:AD263" si="67">+W242+Y242</f>
        <v>0.4</v>
      </c>
      <c r="AE242" s="109" t="str">
        <f t="shared" ref="AE242:AE243" si="68">IF(AF242&lt;=20%,"MUY BAJA",IF(AF242&lt;=40%,"BAJA",IF(AF242&lt;=60%,"media",IF(AF242&lt;=80%,"alta","MUY alta"))))</f>
        <v>MUY BAJA</v>
      </c>
      <c r="AF242" s="109">
        <f>IF(OR(V242="prevenir",V242="detectar"),(M242-(M242*AD242)), M242)</f>
        <v>0.12</v>
      </c>
      <c r="AG242" s="162" t="str">
        <f>IF(AH242&lt;=20%,"LEVE",IF(AH242&lt;=40%,"MENOR",IF(AH242&lt;=60%,"MODERADO",IF(AH242&lt;=80%,"MAYOR","CATASTROFICO"))))</f>
        <v>LEVE</v>
      </c>
      <c r="AH242" s="162">
        <f>IF(V242="corregir",(O242-(O242*AD242)), O242)</f>
        <v>0.2</v>
      </c>
      <c r="AI242" s="166" t="s">
        <v>146</v>
      </c>
      <c r="AJ242" s="159" t="s">
        <v>86</v>
      </c>
      <c r="AK242" s="168"/>
      <c r="AL242" s="168"/>
      <c r="AM242" s="294">
        <v>45107</v>
      </c>
      <c r="AN242" s="299" t="s">
        <v>1884</v>
      </c>
      <c r="AO242" s="292"/>
      <c r="AP242" s="292" t="s">
        <v>3</v>
      </c>
      <c r="AQ242" s="300"/>
      <c r="AR242" s="292" t="s">
        <v>3</v>
      </c>
      <c r="AS242" s="292"/>
      <c r="AT242" s="300"/>
      <c r="AU242" s="292" t="s">
        <v>3</v>
      </c>
      <c r="AV242" s="292"/>
      <c r="AW242" s="300" t="s">
        <v>1888</v>
      </c>
      <c r="AX242" s="292"/>
      <c r="AY242" s="292" t="s">
        <v>3</v>
      </c>
      <c r="AZ242" s="300"/>
      <c r="BA242" s="292"/>
      <c r="BB242" s="292"/>
      <c r="BC242" s="300" t="s">
        <v>1886</v>
      </c>
      <c r="BD242" s="292" t="s">
        <v>3</v>
      </c>
      <c r="BE242" s="292"/>
      <c r="BF242" s="299" t="s">
        <v>1889</v>
      </c>
      <c r="BG242" s="292"/>
      <c r="BH242" s="317" t="s">
        <v>1994</v>
      </c>
      <c r="BI242" s="144"/>
    </row>
    <row r="243" spans="1:61" s="48" customFormat="1" ht="75.5" customHeight="1" x14ac:dyDescent="0.35">
      <c r="A243" s="345"/>
      <c r="B243" s="203"/>
      <c r="C243" s="212"/>
      <c r="D243" s="159"/>
      <c r="E243" s="159"/>
      <c r="F243" s="159"/>
      <c r="G243" s="60" t="s">
        <v>901</v>
      </c>
      <c r="H243" s="159"/>
      <c r="I243" s="159"/>
      <c r="J243" s="159"/>
      <c r="K243" s="159"/>
      <c r="L243" s="159"/>
      <c r="M243" s="172"/>
      <c r="N243" s="173"/>
      <c r="O243" s="174"/>
      <c r="P243" s="160"/>
      <c r="Q243" s="166"/>
      <c r="R243" s="73" t="s">
        <v>902</v>
      </c>
      <c r="S243" s="50" t="s">
        <v>78</v>
      </c>
      <c r="T243" s="51" t="s">
        <v>898</v>
      </c>
      <c r="U243" s="51" t="s">
        <v>79</v>
      </c>
      <c r="V243" s="50" t="s">
        <v>80</v>
      </c>
      <c r="W243" s="52">
        <v>0.25</v>
      </c>
      <c r="X243" s="51" t="s">
        <v>96</v>
      </c>
      <c r="Y243" s="52">
        <v>0.15</v>
      </c>
      <c r="Z243" s="50" t="s">
        <v>82</v>
      </c>
      <c r="AA243" s="69" t="s">
        <v>903</v>
      </c>
      <c r="AB243" s="50" t="s">
        <v>84</v>
      </c>
      <c r="AC243" s="51" t="s">
        <v>904</v>
      </c>
      <c r="AD243" s="121">
        <f t="shared" si="67"/>
        <v>0.4</v>
      </c>
      <c r="AE243" s="109" t="str">
        <f t="shared" si="68"/>
        <v>MUY BAJA</v>
      </c>
      <c r="AF243" s="108">
        <f t="shared" ref="AF243" si="69">+AF242-(AF242*AD243)</f>
        <v>7.1999999999999995E-2</v>
      </c>
      <c r="AG243" s="162"/>
      <c r="AH243" s="162"/>
      <c r="AI243" s="166"/>
      <c r="AJ243" s="159"/>
      <c r="AK243" s="168"/>
      <c r="AL243" s="168"/>
      <c r="AM243" s="294"/>
      <c r="AN243" s="299"/>
      <c r="AO243" s="292"/>
      <c r="AP243" s="292"/>
      <c r="AQ243" s="300"/>
      <c r="AR243" s="292"/>
      <c r="AS243" s="292"/>
      <c r="AT243" s="300"/>
      <c r="AU243" s="292"/>
      <c r="AV243" s="292"/>
      <c r="AW243" s="300"/>
      <c r="AX243" s="292"/>
      <c r="AY243" s="292"/>
      <c r="AZ243" s="300"/>
      <c r="BA243" s="292"/>
      <c r="BB243" s="292"/>
      <c r="BC243" s="300"/>
      <c r="BD243" s="292"/>
      <c r="BE243" s="292"/>
      <c r="BF243" s="299"/>
      <c r="BG243" s="292"/>
      <c r="BH243" s="317"/>
      <c r="BI243" s="144"/>
    </row>
    <row r="244" spans="1:61" ht="38.25" customHeight="1" x14ac:dyDescent="0.3">
      <c r="A244" s="240" t="s">
        <v>3</v>
      </c>
      <c r="B244" s="203"/>
      <c r="C244" s="212" t="s">
        <v>884</v>
      </c>
      <c r="D244" s="159" t="s">
        <v>885</v>
      </c>
      <c r="E244" s="159" t="s">
        <v>886</v>
      </c>
      <c r="F244" s="159" t="s">
        <v>67</v>
      </c>
      <c r="G244" s="213" t="s">
        <v>905</v>
      </c>
      <c r="H244" s="159" t="s">
        <v>906</v>
      </c>
      <c r="I244" s="214" t="s">
        <v>1353</v>
      </c>
      <c r="J244" s="159" t="s">
        <v>71</v>
      </c>
      <c r="K244" s="159" t="s">
        <v>907</v>
      </c>
      <c r="L244" s="159" t="s">
        <v>73</v>
      </c>
      <c r="M244" s="172">
        <f>VLOOKUP(L244,'[17]Datos Validacion'!$C$6:$D$10,2,0)</f>
        <v>0.6</v>
      </c>
      <c r="N244" s="173" t="s">
        <v>76</v>
      </c>
      <c r="O244" s="174">
        <f>VLOOKUP(N244,'[17]Datos Validacion'!$E$6:$F$15,2,0)</f>
        <v>0.6</v>
      </c>
      <c r="P244" s="236" t="s">
        <v>908</v>
      </c>
      <c r="Q244" s="166" t="s">
        <v>76</v>
      </c>
      <c r="R244" s="73" t="s">
        <v>909</v>
      </c>
      <c r="S244" s="50" t="s">
        <v>78</v>
      </c>
      <c r="T244" s="59" t="s">
        <v>910</v>
      </c>
      <c r="U244" s="50" t="s">
        <v>79</v>
      </c>
      <c r="V244" s="50" t="s">
        <v>80</v>
      </c>
      <c r="W244" s="52">
        <f>VLOOKUP(V244,'[17]Datos Validacion'!$K$6:$L$8,2,0)</f>
        <v>0.25</v>
      </c>
      <c r="X244" s="51" t="s">
        <v>96</v>
      </c>
      <c r="Y244" s="52">
        <f>VLOOKUP(X244,'[17]Datos Validacion'!$M$6:$N$7,2,0)</f>
        <v>0.15</v>
      </c>
      <c r="Z244" s="50" t="s">
        <v>82</v>
      </c>
      <c r="AA244" s="69" t="s">
        <v>911</v>
      </c>
      <c r="AB244" s="50" t="s">
        <v>84</v>
      </c>
      <c r="AC244" s="51" t="s">
        <v>912</v>
      </c>
      <c r="AD244" s="121">
        <f t="shared" si="67"/>
        <v>0.4</v>
      </c>
      <c r="AE244" s="109" t="str">
        <f>IF(AF244&lt;=20%,"MUY BAJA",IF(AF244&lt;=40%,"BAJA",IF(AF244&lt;=60%,"MEDIA",IF(AF244&lt;=80%,"ALTA","MUY ALTA"))))</f>
        <v>BAJA</v>
      </c>
      <c r="AF244" s="109">
        <f>IF(OR(V244="prevenir",V244="detectar"),(M244-(M244*AD244)), M244)</f>
        <v>0.36</v>
      </c>
      <c r="AG244" s="162" t="str">
        <f t="shared" ref="AG244" si="70">IF(AH244&lt;=20%,"LEVE",IF(AH244&lt;=40%,"MENOR",IF(AH244&lt;=60%,"MODERADO",IF(AH244&lt;=80%,"MAYOR","CATASTROFICO"))))</f>
        <v>MODERADO</v>
      </c>
      <c r="AH244" s="162">
        <f>IF(V244="corregir",(O244-(O244*AD244)), O244)</f>
        <v>0.6</v>
      </c>
      <c r="AI244" s="166" t="s">
        <v>76</v>
      </c>
      <c r="AJ244" s="159" t="s">
        <v>86</v>
      </c>
      <c r="AK244" s="168"/>
      <c r="AL244" s="168"/>
      <c r="AM244" s="294">
        <v>45107</v>
      </c>
      <c r="AN244" s="299" t="s">
        <v>1884</v>
      </c>
      <c r="AO244" s="292"/>
      <c r="AP244" s="292" t="s">
        <v>3</v>
      </c>
      <c r="AQ244" s="300"/>
      <c r="AR244" s="292" t="s">
        <v>3</v>
      </c>
      <c r="AS244" s="292"/>
      <c r="AT244" s="300"/>
      <c r="AU244" s="292" t="s">
        <v>3</v>
      </c>
      <c r="AV244" s="292"/>
      <c r="AW244" s="300" t="s">
        <v>1888</v>
      </c>
      <c r="AX244" s="292"/>
      <c r="AY244" s="292" t="s">
        <v>3</v>
      </c>
      <c r="AZ244" s="300"/>
      <c r="BA244" s="292"/>
      <c r="BB244" s="292"/>
      <c r="BC244" s="300" t="s">
        <v>1886</v>
      </c>
      <c r="BD244" s="292" t="s">
        <v>3</v>
      </c>
      <c r="BE244" s="292"/>
      <c r="BF244" s="299" t="s">
        <v>1889</v>
      </c>
      <c r="BG244" s="299"/>
      <c r="BH244" s="317" t="s">
        <v>1994</v>
      </c>
    </row>
    <row r="245" spans="1:61" ht="25.5" customHeight="1" x14ac:dyDescent="0.3">
      <c r="A245" s="240"/>
      <c r="B245" s="203"/>
      <c r="C245" s="212"/>
      <c r="D245" s="159"/>
      <c r="E245" s="159"/>
      <c r="F245" s="159"/>
      <c r="G245" s="213"/>
      <c r="H245" s="159"/>
      <c r="I245" s="214"/>
      <c r="J245" s="159"/>
      <c r="K245" s="159"/>
      <c r="L245" s="159"/>
      <c r="M245" s="172"/>
      <c r="N245" s="173"/>
      <c r="O245" s="174"/>
      <c r="P245" s="236"/>
      <c r="Q245" s="166"/>
      <c r="R245" s="73" t="s">
        <v>913</v>
      </c>
      <c r="S245" s="50" t="s">
        <v>78</v>
      </c>
      <c r="T245" s="59" t="s">
        <v>898</v>
      </c>
      <c r="U245" s="50" t="s">
        <v>79</v>
      </c>
      <c r="V245" s="50" t="s">
        <v>80</v>
      </c>
      <c r="W245" s="52">
        <v>0.25</v>
      </c>
      <c r="X245" s="51" t="s">
        <v>96</v>
      </c>
      <c r="Y245" s="52">
        <v>0.15</v>
      </c>
      <c r="Z245" s="50" t="s">
        <v>82</v>
      </c>
      <c r="AA245" s="69" t="s">
        <v>914</v>
      </c>
      <c r="AB245" s="50" t="s">
        <v>84</v>
      </c>
      <c r="AC245" s="51" t="s">
        <v>521</v>
      </c>
      <c r="AD245" s="121">
        <f t="shared" si="67"/>
        <v>0.4</v>
      </c>
      <c r="AE245" s="109" t="str">
        <f t="shared" ref="AE245:AE249" si="71">IF(AF245&lt;=20%,"MUY BAJA",IF(AF245&lt;=40%,"BAJA",IF(AF245&lt;=60%,"media",IF(AF245&lt;=80%,"alta","MUY alta"))))</f>
        <v>BAJA</v>
      </c>
      <c r="AF245" s="108">
        <f t="shared" ref="AF245:AF249" si="72">+AF244-(AF244*AD245)</f>
        <v>0.216</v>
      </c>
      <c r="AG245" s="162"/>
      <c r="AH245" s="162"/>
      <c r="AI245" s="166"/>
      <c r="AJ245" s="159"/>
      <c r="AK245" s="168"/>
      <c r="AL245" s="168"/>
      <c r="AM245" s="294"/>
      <c r="AN245" s="299"/>
      <c r="AO245" s="292"/>
      <c r="AP245" s="292"/>
      <c r="AQ245" s="300"/>
      <c r="AR245" s="292"/>
      <c r="AS245" s="292"/>
      <c r="AT245" s="300"/>
      <c r="AU245" s="292"/>
      <c r="AV245" s="292"/>
      <c r="AW245" s="300"/>
      <c r="AX245" s="292"/>
      <c r="AY245" s="292"/>
      <c r="AZ245" s="300"/>
      <c r="BA245" s="292"/>
      <c r="BB245" s="292"/>
      <c r="BC245" s="300"/>
      <c r="BD245" s="292"/>
      <c r="BE245" s="292"/>
      <c r="BF245" s="299"/>
      <c r="BG245" s="299"/>
      <c r="BH245" s="317"/>
    </row>
    <row r="246" spans="1:61" ht="38.25" customHeight="1" x14ac:dyDescent="0.3">
      <c r="A246" s="240"/>
      <c r="B246" s="203"/>
      <c r="C246" s="212"/>
      <c r="D246" s="159"/>
      <c r="E246" s="159"/>
      <c r="F246" s="159"/>
      <c r="G246" s="213" t="s">
        <v>915</v>
      </c>
      <c r="H246" s="159"/>
      <c r="I246" s="214"/>
      <c r="J246" s="159"/>
      <c r="K246" s="159"/>
      <c r="L246" s="159"/>
      <c r="M246" s="172"/>
      <c r="N246" s="173"/>
      <c r="O246" s="174"/>
      <c r="P246" s="236"/>
      <c r="Q246" s="166"/>
      <c r="R246" s="73" t="s">
        <v>916</v>
      </c>
      <c r="S246" s="50" t="s">
        <v>78</v>
      </c>
      <c r="T246" s="59" t="s">
        <v>917</v>
      </c>
      <c r="U246" s="50" t="s">
        <v>79</v>
      </c>
      <c r="V246" s="50" t="s">
        <v>80</v>
      </c>
      <c r="W246" s="52">
        <f>VLOOKUP(V246,'[17]Datos Validacion'!$K$6:$L$8,2,0)</f>
        <v>0.25</v>
      </c>
      <c r="X246" s="51" t="s">
        <v>96</v>
      </c>
      <c r="Y246" s="52">
        <f>VLOOKUP(X246,'[17]Datos Validacion'!$M$6:$N$7,2,0)</f>
        <v>0.15</v>
      </c>
      <c r="Z246" s="50" t="s">
        <v>82</v>
      </c>
      <c r="AA246" s="69" t="s">
        <v>918</v>
      </c>
      <c r="AB246" s="50" t="s">
        <v>84</v>
      </c>
      <c r="AC246" s="51" t="s">
        <v>919</v>
      </c>
      <c r="AD246" s="121">
        <f t="shared" si="67"/>
        <v>0.4</v>
      </c>
      <c r="AE246" s="109" t="str">
        <f t="shared" si="71"/>
        <v>MUY BAJA</v>
      </c>
      <c r="AF246" s="108">
        <f t="shared" si="72"/>
        <v>0.12959999999999999</v>
      </c>
      <c r="AG246" s="162"/>
      <c r="AH246" s="162"/>
      <c r="AI246" s="166"/>
      <c r="AJ246" s="159"/>
      <c r="AK246" s="168"/>
      <c r="AL246" s="168"/>
      <c r="AM246" s="294"/>
      <c r="AN246" s="299"/>
      <c r="AO246" s="292"/>
      <c r="AP246" s="292"/>
      <c r="AQ246" s="300"/>
      <c r="AR246" s="292"/>
      <c r="AS246" s="292"/>
      <c r="AT246" s="300"/>
      <c r="AU246" s="292"/>
      <c r="AV246" s="292"/>
      <c r="AW246" s="300"/>
      <c r="AX246" s="292"/>
      <c r="AY246" s="292"/>
      <c r="AZ246" s="300"/>
      <c r="BA246" s="292"/>
      <c r="BB246" s="292"/>
      <c r="BC246" s="300"/>
      <c r="BD246" s="292"/>
      <c r="BE246" s="292"/>
      <c r="BF246" s="299"/>
      <c r="BG246" s="299"/>
      <c r="BH246" s="317"/>
    </row>
    <row r="247" spans="1:61" ht="38.25" customHeight="1" x14ac:dyDescent="0.3">
      <c r="A247" s="240"/>
      <c r="B247" s="203"/>
      <c r="C247" s="212"/>
      <c r="D247" s="159"/>
      <c r="E247" s="159"/>
      <c r="F247" s="159"/>
      <c r="G247" s="213"/>
      <c r="H247" s="159"/>
      <c r="I247" s="214"/>
      <c r="J247" s="159"/>
      <c r="K247" s="159"/>
      <c r="L247" s="159"/>
      <c r="M247" s="172"/>
      <c r="N247" s="173"/>
      <c r="O247" s="174"/>
      <c r="P247" s="236"/>
      <c r="Q247" s="166"/>
      <c r="R247" s="73" t="s">
        <v>920</v>
      </c>
      <c r="S247" s="50" t="s">
        <v>78</v>
      </c>
      <c r="T247" s="59" t="s">
        <v>917</v>
      </c>
      <c r="U247" s="50" t="s">
        <v>79</v>
      </c>
      <c r="V247" s="50" t="s">
        <v>80</v>
      </c>
      <c r="W247" s="52">
        <f>VLOOKUP(V247,'[17]Datos Validacion'!$K$6:$L$8,2,0)</f>
        <v>0.25</v>
      </c>
      <c r="X247" s="51" t="s">
        <v>96</v>
      </c>
      <c r="Y247" s="52">
        <f>VLOOKUP(X247,'[17]Datos Validacion'!$M$6:$N$7,2,0)</f>
        <v>0.15</v>
      </c>
      <c r="Z247" s="50" t="s">
        <v>82</v>
      </c>
      <c r="AA247" s="69" t="s">
        <v>921</v>
      </c>
      <c r="AB247" s="50" t="s">
        <v>84</v>
      </c>
      <c r="AC247" s="51" t="s">
        <v>922</v>
      </c>
      <c r="AD247" s="121">
        <f t="shared" si="67"/>
        <v>0.4</v>
      </c>
      <c r="AE247" s="109" t="str">
        <f t="shared" si="71"/>
        <v>MUY BAJA</v>
      </c>
      <c r="AF247" s="108">
        <f t="shared" si="72"/>
        <v>7.7759999999999996E-2</v>
      </c>
      <c r="AG247" s="162"/>
      <c r="AH247" s="162"/>
      <c r="AI247" s="166"/>
      <c r="AJ247" s="159"/>
      <c r="AK247" s="168"/>
      <c r="AL247" s="168"/>
      <c r="AM247" s="294"/>
      <c r="AN247" s="299"/>
      <c r="AO247" s="292"/>
      <c r="AP247" s="292"/>
      <c r="AQ247" s="300"/>
      <c r="AR247" s="292"/>
      <c r="AS247" s="292"/>
      <c r="AT247" s="300"/>
      <c r="AU247" s="292"/>
      <c r="AV247" s="292"/>
      <c r="AW247" s="300"/>
      <c r="AX247" s="292"/>
      <c r="AY247" s="292"/>
      <c r="AZ247" s="300"/>
      <c r="BA247" s="292"/>
      <c r="BB247" s="292"/>
      <c r="BC247" s="300"/>
      <c r="BD247" s="292"/>
      <c r="BE247" s="292"/>
      <c r="BF247" s="299"/>
      <c r="BG247" s="299"/>
      <c r="BH247" s="317"/>
    </row>
    <row r="248" spans="1:61" ht="51" customHeight="1" x14ac:dyDescent="0.3">
      <c r="A248" s="240"/>
      <c r="B248" s="203"/>
      <c r="C248" s="212"/>
      <c r="D248" s="159"/>
      <c r="E248" s="159"/>
      <c r="F248" s="159"/>
      <c r="G248" s="213" t="s">
        <v>923</v>
      </c>
      <c r="H248" s="159"/>
      <c r="I248" s="214"/>
      <c r="J248" s="159"/>
      <c r="K248" s="159"/>
      <c r="L248" s="159"/>
      <c r="M248" s="172"/>
      <c r="N248" s="173"/>
      <c r="O248" s="174"/>
      <c r="P248" s="236"/>
      <c r="Q248" s="166"/>
      <c r="R248" s="73" t="s">
        <v>924</v>
      </c>
      <c r="S248" s="50" t="s">
        <v>78</v>
      </c>
      <c r="T248" s="59" t="s">
        <v>925</v>
      </c>
      <c r="U248" s="50" t="s">
        <v>79</v>
      </c>
      <c r="V248" s="50" t="s">
        <v>80</v>
      </c>
      <c r="W248" s="52">
        <f>VLOOKUP(V248,'[17]Datos Validacion'!$K$6:$L$8,2,0)</f>
        <v>0.25</v>
      </c>
      <c r="X248" s="51" t="s">
        <v>96</v>
      </c>
      <c r="Y248" s="52">
        <f>VLOOKUP(X248,'[17]Datos Validacion'!$M$6:$N$7,2,0)</f>
        <v>0.15</v>
      </c>
      <c r="Z248" s="50" t="s">
        <v>82</v>
      </c>
      <c r="AA248" s="69" t="s">
        <v>926</v>
      </c>
      <c r="AB248" s="50" t="s">
        <v>84</v>
      </c>
      <c r="AC248" s="51" t="s">
        <v>927</v>
      </c>
      <c r="AD248" s="121">
        <f t="shared" si="67"/>
        <v>0.4</v>
      </c>
      <c r="AE248" s="109" t="str">
        <f t="shared" si="71"/>
        <v>MUY BAJA</v>
      </c>
      <c r="AF248" s="108">
        <f t="shared" si="72"/>
        <v>4.6655999999999996E-2</v>
      </c>
      <c r="AG248" s="162"/>
      <c r="AH248" s="162"/>
      <c r="AI248" s="166"/>
      <c r="AJ248" s="159"/>
      <c r="AK248" s="168"/>
      <c r="AL248" s="168"/>
      <c r="AM248" s="294"/>
      <c r="AN248" s="299"/>
      <c r="AO248" s="292"/>
      <c r="AP248" s="292"/>
      <c r="AQ248" s="300"/>
      <c r="AR248" s="292"/>
      <c r="AS248" s="292"/>
      <c r="AT248" s="300"/>
      <c r="AU248" s="292"/>
      <c r="AV248" s="292"/>
      <c r="AW248" s="300"/>
      <c r="AX248" s="292"/>
      <c r="AY248" s="292"/>
      <c r="AZ248" s="300"/>
      <c r="BA248" s="292"/>
      <c r="BB248" s="292"/>
      <c r="BC248" s="300"/>
      <c r="BD248" s="292"/>
      <c r="BE248" s="292"/>
      <c r="BF248" s="299"/>
      <c r="BG248" s="299"/>
      <c r="BH248" s="317"/>
    </row>
    <row r="249" spans="1:61" ht="85.5" customHeight="1" x14ac:dyDescent="0.3">
      <c r="A249" s="240"/>
      <c r="B249" s="203"/>
      <c r="C249" s="212"/>
      <c r="D249" s="159"/>
      <c r="E249" s="159"/>
      <c r="F249" s="159"/>
      <c r="G249" s="213"/>
      <c r="H249" s="159"/>
      <c r="I249" s="214"/>
      <c r="J249" s="159"/>
      <c r="K249" s="159"/>
      <c r="L249" s="159"/>
      <c r="M249" s="172"/>
      <c r="N249" s="173"/>
      <c r="O249" s="174"/>
      <c r="P249" s="236"/>
      <c r="Q249" s="166"/>
      <c r="R249" s="73" t="s">
        <v>928</v>
      </c>
      <c r="S249" s="50" t="s">
        <v>78</v>
      </c>
      <c r="T249" s="51" t="s">
        <v>929</v>
      </c>
      <c r="U249" s="50" t="s">
        <v>79</v>
      </c>
      <c r="V249" s="50" t="s">
        <v>80</v>
      </c>
      <c r="W249" s="52">
        <f>VLOOKUP(V249,'[17]Datos Validacion'!$K$6:$L$8,2,0)</f>
        <v>0.25</v>
      </c>
      <c r="X249" s="51" t="s">
        <v>96</v>
      </c>
      <c r="Y249" s="52">
        <f>VLOOKUP(X249,'[17]Datos Validacion'!$M$6:$N$7,2,0)</f>
        <v>0.15</v>
      </c>
      <c r="Z249" s="50" t="s">
        <v>82</v>
      </c>
      <c r="AA249" s="69" t="s">
        <v>930</v>
      </c>
      <c r="AB249" s="50" t="s">
        <v>84</v>
      </c>
      <c r="AC249" s="51" t="s">
        <v>931</v>
      </c>
      <c r="AD249" s="121">
        <f t="shared" si="67"/>
        <v>0.4</v>
      </c>
      <c r="AE249" s="109" t="str">
        <f t="shared" si="71"/>
        <v>MUY BAJA</v>
      </c>
      <c r="AF249" s="108">
        <f t="shared" si="72"/>
        <v>2.7993599999999997E-2</v>
      </c>
      <c r="AG249" s="162"/>
      <c r="AH249" s="162"/>
      <c r="AI249" s="166"/>
      <c r="AJ249" s="159"/>
      <c r="AK249" s="168"/>
      <c r="AL249" s="168"/>
      <c r="AM249" s="294"/>
      <c r="AN249" s="299"/>
      <c r="AO249" s="292"/>
      <c r="AP249" s="292"/>
      <c r="AQ249" s="300"/>
      <c r="AR249" s="292"/>
      <c r="AS249" s="292"/>
      <c r="AT249" s="300"/>
      <c r="AU249" s="292"/>
      <c r="AV249" s="292"/>
      <c r="AW249" s="300"/>
      <c r="AX249" s="292"/>
      <c r="AY249" s="292"/>
      <c r="AZ249" s="300"/>
      <c r="BA249" s="292"/>
      <c r="BB249" s="292"/>
      <c r="BC249" s="300"/>
      <c r="BD249" s="292"/>
      <c r="BE249" s="292"/>
      <c r="BF249" s="299"/>
      <c r="BG249" s="299"/>
      <c r="BH249" s="317"/>
    </row>
    <row r="250" spans="1:61" ht="45.75" customHeight="1" x14ac:dyDescent="0.3">
      <c r="A250" s="238" t="s">
        <v>3</v>
      </c>
      <c r="B250" s="210"/>
      <c r="C250" s="171" t="s">
        <v>932</v>
      </c>
      <c r="D250" s="169" t="s">
        <v>933</v>
      </c>
      <c r="E250" s="169" t="s">
        <v>934</v>
      </c>
      <c r="F250" s="169" t="s">
        <v>67</v>
      </c>
      <c r="G250" s="235" t="s">
        <v>935</v>
      </c>
      <c r="H250" s="169" t="s">
        <v>936</v>
      </c>
      <c r="I250" s="234" t="s">
        <v>937</v>
      </c>
      <c r="J250" s="159" t="s">
        <v>71</v>
      </c>
      <c r="K250" s="159" t="s">
        <v>938</v>
      </c>
      <c r="L250" s="159" t="s">
        <v>152</v>
      </c>
      <c r="M250" s="172">
        <f>VLOOKUP(L250,'[18]Datos Validacion'!$C$6:$D$10,2,0)</f>
        <v>0.4</v>
      </c>
      <c r="N250" s="173" t="s">
        <v>74</v>
      </c>
      <c r="O250" s="172">
        <f>VLOOKUP(N250,'[18]Datos Validacion'!$E$6:$F$13,2,0)</f>
        <v>0.4</v>
      </c>
      <c r="P250" s="160" t="s">
        <v>939</v>
      </c>
      <c r="Q250" s="166" t="s">
        <v>76</v>
      </c>
      <c r="R250" s="78" t="s">
        <v>940</v>
      </c>
      <c r="S250" s="50" t="s">
        <v>78</v>
      </c>
      <c r="T250" s="51" t="s">
        <v>941</v>
      </c>
      <c r="U250" s="50" t="s">
        <v>79</v>
      </c>
      <c r="V250" s="50" t="s">
        <v>80</v>
      </c>
      <c r="W250" s="52">
        <f>VLOOKUP(V250,'[18]Datos Validacion'!$K$6:$L$8,2,0)</f>
        <v>0.25</v>
      </c>
      <c r="X250" s="51" t="s">
        <v>96</v>
      </c>
      <c r="Y250" s="52">
        <f>VLOOKUP(X250,'[18]Datos Validacion'!$M$6:$N$7,2,0)</f>
        <v>0.15</v>
      </c>
      <c r="Z250" s="50" t="s">
        <v>82</v>
      </c>
      <c r="AA250" s="62" t="s">
        <v>942</v>
      </c>
      <c r="AB250" s="50" t="s">
        <v>84</v>
      </c>
      <c r="AC250" s="51" t="s">
        <v>943</v>
      </c>
      <c r="AD250" s="121">
        <f t="shared" si="67"/>
        <v>0.4</v>
      </c>
      <c r="AE250" s="109" t="s">
        <v>152</v>
      </c>
      <c r="AF250" s="109">
        <f>IF(OR(V250="prevenir",V250="detectar"),(M250-(M250*AD250)), M250)</f>
        <v>0.24</v>
      </c>
      <c r="AG250" s="162" t="s">
        <v>74</v>
      </c>
      <c r="AH250" s="162">
        <f>IF(V250="corregir",(O250-(O250*AD250)), O250)</f>
        <v>0.4</v>
      </c>
      <c r="AI250" s="166" t="s">
        <v>146</v>
      </c>
      <c r="AJ250" s="159" t="s">
        <v>86</v>
      </c>
      <c r="AK250" s="168"/>
      <c r="AL250" s="168"/>
      <c r="AM250" s="314">
        <v>45119</v>
      </c>
      <c r="AN250" s="292" t="s">
        <v>1860</v>
      </c>
      <c r="AO250" s="292"/>
      <c r="AP250" s="292" t="s">
        <v>1755</v>
      </c>
      <c r="AQ250" s="300" t="s">
        <v>1861</v>
      </c>
      <c r="AR250" s="292" t="s">
        <v>1755</v>
      </c>
      <c r="AS250" s="292"/>
      <c r="AT250" s="300" t="s">
        <v>1862</v>
      </c>
      <c r="AU250" s="292" t="s">
        <v>1755</v>
      </c>
      <c r="AV250" s="292"/>
      <c r="AW250" s="300" t="s">
        <v>1863</v>
      </c>
      <c r="AX250" s="292"/>
      <c r="AY250" s="292" t="s">
        <v>1755</v>
      </c>
      <c r="AZ250" s="300" t="s">
        <v>1864</v>
      </c>
      <c r="BA250" s="292"/>
      <c r="BB250" s="292" t="s">
        <v>3</v>
      </c>
      <c r="BC250" s="300" t="s">
        <v>1865</v>
      </c>
      <c r="BD250" s="292"/>
      <c r="BE250" s="292" t="s">
        <v>1755</v>
      </c>
      <c r="BF250" s="299" t="s">
        <v>1866</v>
      </c>
      <c r="BG250" s="299"/>
      <c r="BH250" s="317" t="s">
        <v>2022</v>
      </c>
    </row>
    <row r="251" spans="1:61" ht="26.25" customHeight="1" x14ac:dyDescent="0.3">
      <c r="A251" s="238"/>
      <c r="B251" s="210"/>
      <c r="C251" s="171"/>
      <c r="D251" s="169"/>
      <c r="E251" s="169"/>
      <c r="F251" s="169"/>
      <c r="G251" s="235"/>
      <c r="H251" s="169"/>
      <c r="I251" s="234"/>
      <c r="J251" s="159"/>
      <c r="K251" s="159"/>
      <c r="L251" s="159"/>
      <c r="M251" s="172"/>
      <c r="N251" s="173"/>
      <c r="O251" s="172"/>
      <c r="P251" s="160"/>
      <c r="Q251" s="166"/>
      <c r="R251" s="78" t="s">
        <v>944</v>
      </c>
      <c r="S251" s="50" t="s">
        <v>78</v>
      </c>
      <c r="T251" s="51" t="s">
        <v>941</v>
      </c>
      <c r="U251" s="50" t="s">
        <v>79</v>
      </c>
      <c r="V251" s="50" t="s">
        <v>184</v>
      </c>
      <c r="W251" s="52">
        <f>VLOOKUP(V251,'[18]Datos Validacion'!$K$6:$L$8,2,0)</f>
        <v>0.15</v>
      </c>
      <c r="X251" s="51" t="s">
        <v>96</v>
      </c>
      <c r="Y251" s="52">
        <f>VLOOKUP(X251,'[18]Datos Validacion'!$M$6:$N$7,2,0)</f>
        <v>0.15</v>
      </c>
      <c r="Z251" s="50" t="s">
        <v>82</v>
      </c>
      <c r="AA251" s="62" t="s">
        <v>942</v>
      </c>
      <c r="AB251" s="50" t="s">
        <v>84</v>
      </c>
      <c r="AC251" s="51" t="s">
        <v>945</v>
      </c>
      <c r="AD251" s="121">
        <f t="shared" si="67"/>
        <v>0.3</v>
      </c>
      <c r="AE251" s="109" t="s">
        <v>117</v>
      </c>
      <c r="AF251" s="108">
        <f>+AF250-(AF250*AD251)</f>
        <v>0.16799999999999998</v>
      </c>
      <c r="AG251" s="162"/>
      <c r="AH251" s="162"/>
      <c r="AI251" s="166"/>
      <c r="AJ251" s="159"/>
      <c r="AK251" s="168"/>
      <c r="AL251" s="168"/>
      <c r="AM251" s="292"/>
      <c r="AN251" s="292"/>
      <c r="AO251" s="292"/>
      <c r="AP251" s="292"/>
      <c r="AQ251" s="300"/>
      <c r="AR251" s="292"/>
      <c r="AS251" s="292"/>
      <c r="AT251" s="300"/>
      <c r="AU251" s="292"/>
      <c r="AV251" s="292"/>
      <c r="AW251" s="300"/>
      <c r="AX251" s="292"/>
      <c r="AY251" s="292"/>
      <c r="AZ251" s="300"/>
      <c r="BA251" s="292"/>
      <c r="BB251" s="292"/>
      <c r="BC251" s="300"/>
      <c r="BD251" s="292"/>
      <c r="BE251" s="292"/>
      <c r="BF251" s="299"/>
      <c r="BG251" s="299"/>
      <c r="BH251" s="317"/>
    </row>
    <row r="252" spans="1:61" ht="39" customHeight="1" x14ac:dyDescent="0.3">
      <c r="A252" s="238"/>
      <c r="B252" s="210"/>
      <c r="C252" s="171"/>
      <c r="D252" s="169"/>
      <c r="E252" s="169"/>
      <c r="F252" s="169" t="s">
        <v>67</v>
      </c>
      <c r="G252" s="237" t="s">
        <v>946</v>
      </c>
      <c r="H252" s="169"/>
      <c r="I252" s="234"/>
      <c r="J252" s="159"/>
      <c r="K252" s="159"/>
      <c r="L252" s="159"/>
      <c r="M252" s="172"/>
      <c r="N252" s="173"/>
      <c r="O252" s="172"/>
      <c r="P252" s="160"/>
      <c r="Q252" s="166"/>
      <c r="R252" s="78" t="s">
        <v>947</v>
      </c>
      <c r="S252" s="50" t="s">
        <v>78</v>
      </c>
      <c r="T252" s="51" t="s">
        <v>941</v>
      </c>
      <c r="U252" s="50" t="s">
        <v>79</v>
      </c>
      <c r="V252" s="50" t="s">
        <v>80</v>
      </c>
      <c r="W252" s="52">
        <f>VLOOKUP(V252,'[18]Datos Validacion'!$K$6:$L$8,2,0)</f>
        <v>0.25</v>
      </c>
      <c r="X252" s="51" t="s">
        <v>96</v>
      </c>
      <c r="Y252" s="52">
        <f>VLOOKUP(X252,'[18]Datos Validacion'!$M$6:$N$7,2,0)</f>
        <v>0.15</v>
      </c>
      <c r="Z252" s="50" t="s">
        <v>82</v>
      </c>
      <c r="AA252" s="62" t="s">
        <v>948</v>
      </c>
      <c r="AB252" s="50" t="s">
        <v>84</v>
      </c>
      <c r="AC252" s="51" t="s">
        <v>949</v>
      </c>
      <c r="AD252" s="121">
        <f t="shared" si="67"/>
        <v>0.4</v>
      </c>
      <c r="AE252" s="109" t="s">
        <v>117</v>
      </c>
      <c r="AF252" s="108">
        <f t="shared" ref="AF252:AF253" si="73">+AF251-(AF251*AD252)</f>
        <v>0.10079999999999999</v>
      </c>
      <c r="AG252" s="162"/>
      <c r="AH252" s="162"/>
      <c r="AI252" s="166"/>
      <c r="AJ252" s="159"/>
      <c r="AK252" s="168"/>
      <c r="AL252" s="168"/>
      <c r="AM252" s="292"/>
      <c r="AN252" s="292"/>
      <c r="AO252" s="292"/>
      <c r="AP252" s="292"/>
      <c r="AQ252" s="300"/>
      <c r="AR252" s="292"/>
      <c r="AS252" s="292"/>
      <c r="AT252" s="300"/>
      <c r="AU252" s="292"/>
      <c r="AV252" s="292"/>
      <c r="AW252" s="300"/>
      <c r="AX252" s="292"/>
      <c r="AY252" s="292"/>
      <c r="AZ252" s="300"/>
      <c r="BA252" s="292"/>
      <c r="BB252" s="292"/>
      <c r="BC252" s="300"/>
      <c r="BD252" s="292"/>
      <c r="BE252" s="292"/>
      <c r="BF252" s="299"/>
      <c r="BG252" s="299"/>
      <c r="BH252" s="317"/>
    </row>
    <row r="253" spans="1:61" ht="43.5" customHeight="1" x14ac:dyDescent="0.3">
      <c r="A253" s="238"/>
      <c r="B253" s="210"/>
      <c r="C253" s="171"/>
      <c r="D253" s="169"/>
      <c r="E253" s="169"/>
      <c r="F253" s="169"/>
      <c r="G253" s="237"/>
      <c r="H253" s="169"/>
      <c r="I253" s="234"/>
      <c r="J253" s="159"/>
      <c r="K253" s="159"/>
      <c r="L253" s="159"/>
      <c r="M253" s="172"/>
      <c r="N253" s="173"/>
      <c r="O253" s="172"/>
      <c r="P253" s="160"/>
      <c r="Q253" s="166"/>
      <c r="R253" s="60" t="s">
        <v>950</v>
      </c>
      <c r="S253" s="50" t="s">
        <v>78</v>
      </c>
      <c r="T253" s="51" t="s">
        <v>941</v>
      </c>
      <c r="U253" s="50" t="s">
        <v>79</v>
      </c>
      <c r="V253" s="50" t="s">
        <v>184</v>
      </c>
      <c r="W253" s="52">
        <f>VLOOKUP(V253,'[18]Datos Validacion'!$K$6:$L$8,2,0)</f>
        <v>0.15</v>
      </c>
      <c r="X253" s="51" t="s">
        <v>96</v>
      </c>
      <c r="Y253" s="52">
        <f>VLOOKUP(X253,'[18]Datos Validacion'!$M$6:$N$7,2,0)</f>
        <v>0.15</v>
      </c>
      <c r="Z253" s="50" t="s">
        <v>82</v>
      </c>
      <c r="AA253" s="62" t="s">
        <v>948</v>
      </c>
      <c r="AB253" s="50" t="s">
        <v>84</v>
      </c>
      <c r="AC253" s="51" t="s">
        <v>253</v>
      </c>
      <c r="AD253" s="121">
        <f t="shared" si="67"/>
        <v>0.3</v>
      </c>
      <c r="AE253" s="109" t="s">
        <v>117</v>
      </c>
      <c r="AF253" s="108">
        <f t="shared" si="73"/>
        <v>7.0559999999999984E-2</v>
      </c>
      <c r="AG253" s="162"/>
      <c r="AH253" s="162"/>
      <c r="AI253" s="166"/>
      <c r="AJ253" s="159"/>
      <c r="AK253" s="168"/>
      <c r="AL253" s="168"/>
      <c r="AM253" s="292"/>
      <c r="AN253" s="292"/>
      <c r="AO253" s="292"/>
      <c r="AP253" s="292"/>
      <c r="AQ253" s="300"/>
      <c r="AR253" s="292"/>
      <c r="AS253" s="292"/>
      <c r="AT253" s="300"/>
      <c r="AU253" s="292"/>
      <c r="AV253" s="292"/>
      <c r="AW253" s="300"/>
      <c r="AX253" s="292"/>
      <c r="AY253" s="292"/>
      <c r="AZ253" s="300"/>
      <c r="BA253" s="292"/>
      <c r="BB253" s="292"/>
      <c r="BC253" s="300"/>
      <c r="BD253" s="292"/>
      <c r="BE253" s="292"/>
      <c r="BF253" s="299"/>
      <c r="BG253" s="299"/>
      <c r="BH253" s="317"/>
    </row>
    <row r="254" spans="1:61" ht="105.75" customHeight="1" x14ac:dyDescent="0.3">
      <c r="A254" s="382" t="s">
        <v>3</v>
      </c>
      <c r="B254" s="54"/>
      <c r="C254" s="59" t="s">
        <v>932</v>
      </c>
      <c r="D254" s="110" t="s">
        <v>951</v>
      </c>
      <c r="E254" s="110" t="s">
        <v>952</v>
      </c>
      <c r="F254" s="110" t="s">
        <v>67</v>
      </c>
      <c r="G254" s="61" t="s">
        <v>953</v>
      </c>
      <c r="H254" s="110" t="s">
        <v>954</v>
      </c>
      <c r="I254" s="110" t="s">
        <v>955</v>
      </c>
      <c r="J254" s="110" t="s">
        <v>71</v>
      </c>
      <c r="K254" s="110" t="s">
        <v>956</v>
      </c>
      <c r="L254" s="110" t="s">
        <v>117</v>
      </c>
      <c r="M254" s="52">
        <f>VLOOKUP(L254,'[18]Datos Validacion'!$C$6:$D$10,2,0)</f>
        <v>0.2</v>
      </c>
      <c r="N254" s="150" t="s">
        <v>223</v>
      </c>
      <c r="O254" s="52">
        <f>VLOOKUP(N254,'[18]Datos Validacion'!$E$6:$F$13,2,0)</f>
        <v>0.2</v>
      </c>
      <c r="P254" s="53" t="s">
        <v>291</v>
      </c>
      <c r="Q254" s="149" t="s">
        <v>146</v>
      </c>
      <c r="R254" s="135" t="s">
        <v>957</v>
      </c>
      <c r="S254" s="50" t="s">
        <v>78</v>
      </c>
      <c r="T254" s="51" t="s">
        <v>958</v>
      </c>
      <c r="U254" s="50" t="s">
        <v>79</v>
      </c>
      <c r="V254" s="50" t="s">
        <v>80</v>
      </c>
      <c r="W254" s="52">
        <f>VLOOKUP(V254,'[18]Datos Validacion'!$K$6:$L$8,2,0)</f>
        <v>0.25</v>
      </c>
      <c r="X254" s="51" t="s">
        <v>96</v>
      </c>
      <c r="Y254" s="52">
        <f>VLOOKUP(X254,'[18]Datos Validacion'!$M$6:$N$7,2,0)</f>
        <v>0.15</v>
      </c>
      <c r="Z254" s="50" t="s">
        <v>82</v>
      </c>
      <c r="AA254" s="69" t="s">
        <v>959</v>
      </c>
      <c r="AB254" s="50" t="s">
        <v>84</v>
      </c>
      <c r="AC254" s="50" t="s">
        <v>960</v>
      </c>
      <c r="AD254" s="121">
        <f t="shared" si="67"/>
        <v>0.4</v>
      </c>
      <c r="AE254" s="109" t="str">
        <f t="shared" ref="AE254" si="74">IF(AF254&lt;=20%,"MUY BAJA",IF(AF254&lt;=40%,"BAJA",IF(AF254&lt;=60%,"MEDIA",IF(AF254&lt;=80%,"ALTA","MUY ALTA"))))</f>
        <v>MUY BAJA</v>
      </c>
      <c r="AF254" s="354">
        <f>IF(OR(V254="prevenir",V254="detectar"),(M254-(M254*AD254)), M254)</f>
        <v>0.12</v>
      </c>
      <c r="AG254" s="109" t="str">
        <f t="shared" ref="AG254" si="75">IF(AH254&lt;=20%,"LEVE",IF(AH254&lt;=40%,"MENOR",IF(AH254&lt;=60%,"MODERADO",IF(AH254&lt;=80%,"MAYOR","CATASTROFICO"))))</f>
        <v>LEVE</v>
      </c>
      <c r="AH254" s="109">
        <f>IF(V254="corregir",(O254-(O254*AD254)), O254)</f>
        <v>0.2</v>
      </c>
      <c r="AI254" s="149" t="s">
        <v>146</v>
      </c>
      <c r="AJ254" s="110" t="s">
        <v>86</v>
      </c>
      <c r="AK254" s="74"/>
      <c r="AL254" s="74"/>
      <c r="AM254" s="380">
        <v>45119</v>
      </c>
      <c r="AN254" s="383" t="s">
        <v>952</v>
      </c>
      <c r="AO254" s="383"/>
      <c r="AP254" s="383" t="s">
        <v>3</v>
      </c>
      <c r="AQ254" s="384" t="s">
        <v>1867</v>
      </c>
      <c r="AR254" s="383"/>
      <c r="AS254" s="383"/>
      <c r="AT254" s="385" t="s">
        <v>1868</v>
      </c>
      <c r="AU254" s="383"/>
      <c r="AV254" s="383"/>
      <c r="AW254" s="385" t="s">
        <v>1869</v>
      </c>
      <c r="AX254" s="383"/>
      <c r="AY254" s="383" t="s">
        <v>3</v>
      </c>
      <c r="AZ254" s="385" t="s">
        <v>1870</v>
      </c>
      <c r="BA254" s="383" t="s">
        <v>3</v>
      </c>
      <c r="BB254" s="383"/>
      <c r="BC254" s="385" t="s">
        <v>1871</v>
      </c>
      <c r="BD254" s="383"/>
      <c r="BE254" s="383" t="s">
        <v>1755</v>
      </c>
      <c r="BF254" s="386" t="s">
        <v>1870</v>
      </c>
      <c r="BG254" s="383"/>
      <c r="BH254" s="290" t="s">
        <v>2022</v>
      </c>
    </row>
    <row r="255" spans="1:61" ht="74.25" customHeight="1" x14ac:dyDescent="0.3">
      <c r="A255" s="345" t="s">
        <v>3</v>
      </c>
      <c r="B255" s="210"/>
      <c r="C255" s="210" t="s">
        <v>932</v>
      </c>
      <c r="D255" s="169" t="s">
        <v>961</v>
      </c>
      <c r="E255" s="169" t="s">
        <v>962</v>
      </c>
      <c r="F255" s="55" t="s">
        <v>104</v>
      </c>
      <c r="G255" s="56" t="s">
        <v>963</v>
      </c>
      <c r="H255" s="169" t="s">
        <v>964</v>
      </c>
      <c r="I255" s="207" t="s">
        <v>965</v>
      </c>
      <c r="J255" s="159" t="s">
        <v>71</v>
      </c>
      <c r="K255" s="159" t="s">
        <v>966</v>
      </c>
      <c r="L255" s="159" t="s">
        <v>152</v>
      </c>
      <c r="M255" s="172">
        <f>VLOOKUP(L255,'[18]Datos Validacion'!$C$6:$D$10,2,0)</f>
        <v>0.4</v>
      </c>
      <c r="N255" s="173" t="s">
        <v>223</v>
      </c>
      <c r="O255" s="172">
        <f>VLOOKUP(N255,'[18]Datos Validacion'!$E$6:$F$13,2,0)</f>
        <v>0.2</v>
      </c>
      <c r="P255" s="160" t="s">
        <v>967</v>
      </c>
      <c r="Q255" s="166" t="s">
        <v>146</v>
      </c>
      <c r="R255" s="135" t="s">
        <v>968</v>
      </c>
      <c r="S255" s="50" t="s">
        <v>78</v>
      </c>
      <c r="T255" s="51" t="s">
        <v>969</v>
      </c>
      <c r="U255" s="50" t="s">
        <v>79</v>
      </c>
      <c r="V255" s="50" t="s">
        <v>80</v>
      </c>
      <c r="W255" s="52">
        <f>VLOOKUP(V255,'[18]Datos Validacion'!$K$6:$L$8,2,0)</f>
        <v>0.25</v>
      </c>
      <c r="X255" s="51" t="s">
        <v>96</v>
      </c>
      <c r="Y255" s="52">
        <f>VLOOKUP(X255,'[18]Datos Validacion'!$M$6:$N$7,2,0)</f>
        <v>0.15</v>
      </c>
      <c r="Z255" s="50" t="s">
        <v>82</v>
      </c>
      <c r="AA255" s="69" t="s">
        <v>970</v>
      </c>
      <c r="AB255" s="50" t="s">
        <v>84</v>
      </c>
      <c r="AC255" s="51" t="s">
        <v>971</v>
      </c>
      <c r="AD255" s="121">
        <f t="shared" si="67"/>
        <v>0.4</v>
      </c>
      <c r="AE255" s="109" t="str">
        <f t="shared" ref="AE255:AE260" si="76">IF(AF255&lt;=20%,"MUY BAJA",IF(AF255&lt;=40%,"BAJA",IF(AF255&lt;=60%,"MEDIA",IF(AF255&lt;=80%,"ALTA","MUY ALTA"))))</f>
        <v>BAJA</v>
      </c>
      <c r="AF255" s="109">
        <f>IF(OR(V255="prevenir",V255="detectar"),(M255-(M255*AD255)), M255)</f>
        <v>0.24</v>
      </c>
      <c r="AG255" s="162" t="str">
        <f>IF(AH255&lt;=20%,"LEVE",IF(AH255&lt;=40%,"MENOR",IF(AH255&lt;=60%,"MODERADO",IF(AH255&lt;=80%,"MAYOR","CATASTROFICO"))))</f>
        <v>LEVE</v>
      </c>
      <c r="AH255" s="162">
        <f>IF(V255="corregir",(O255-(O255*AD255)), O255)</f>
        <v>0.2</v>
      </c>
      <c r="AI255" s="166" t="s">
        <v>146</v>
      </c>
      <c r="AJ255" s="159" t="s">
        <v>86</v>
      </c>
      <c r="AK255" s="168"/>
      <c r="AL255" s="168"/>
      <c r="AM255" s="294">
        <v>45107</v>
      </c>
      <c r="AN255" s="299" t="s">
        <v>1099</v>
      </c>
      <c r="AO255" s="292"/>
      <c r="AP255" s="292" t="s">
        <v>3</v>
      </c>
      <c r="AQ255" s="299" t="s">
        <v>1956</v>
      </c>
      <c r="AR255" s="292" t="s">
        <v>3</v>
      </c>
      <c r="AS255" s="292"/>
      <c r="AT255" s="299" t="s">
        <v>1957</v>
      </c>
      <c r="AU255" s="292" t="s">
        <v>3</v>
      </c>
      <c r="AV255" s="292"/>
      <c r="AW255" s="299" t="s">
        <v>1958</v>
      </c>
      <c r="AX255" s="292"/>
      <c r="AY255" s="292" t="s">
        <v>3</v>
      </c>
      <c r="AZ255" s="299" t="s">
        <v>1959</v>
      </c>
      <c r="BA255" s="292" t="s">
        <v>3</v>
      </c>
      <c r="BB255" s="292"/>
      <c r="BC255" s="292" t="s">
        <v>1960</v>
      </c>
      <c r="BD255" s="292"/>
      <c r="BE255" s="292" t="s">
        <v>3</v>
      </c>
      <c r="BF255" s="299" t="s">
        <v>1961</v>
      </c>
      <c r="BG255" s="299" t="s">
        <v>1842</v>
      </c>
      <c r="BH255" s="317" t="s">
        <v>2023</v>
      </c>
    </row>
    <row r="256" spans="1:61" ht="67.5" customHeight="1" x14ac:dyDescent="0.3">
      <c r="A256" s="345"/>
      <c r="B256" s="210"/>
      <c r="C256" s="210"/>
      <c r="D256" s="169"/>
      <c r="E256" s="169"/>
      <c r="F256" s="55" t="s">
        <v>67</v>
      </c>
      <c r="G256" s="56" t="s">
        <v>972</v>
      </c>
      <c r="H256" s="169"/>
      <c r="I256" s="207"/>
      <c r="J256" s="159"/>
      <c r="K256" s="159"/>
      <c r="L256" s="159"/>
      <c r="M256" s="172"/>
      <c r="N256" s="173"/>
      <c r="O256" s="172"/>
      <c r="P256" s="160"/>
      <c r="Q256" s="166"/>
      <c r="R256" s="387" t="s">
        <v>973</v>
      </c>
      <c r="S256" s="50" t="s">
        <v>78</v>
      </c>
      <c r="T256" s="51" t="s">
        <v>969</v>
      </c>
      <c r="U256" s="50" t="s">
        <v>79</v>
      </c>
      <c r="V256" s="50" t="s">
        <v>80</v>
      </c>
      <c r="W256" s="52">
        <f>VLOOKUP(V256,'[18]Datos Validacion'!$K$6:$L$8,2,0)</f>
        <v>0.25</v>
      </c>
      <c r="X256" s="51" t="s">
        <v>96</v>
      </c>
      <c r="Y256" s="52">
        <f>VLOOKUP(X256,'[18]Datos Validacion'!$M$6:$N$7,2,0)</f>
        <v>0.15</v>
      </c>
      <c r="Z256" s="50" t="s">
        <v>82</v>
      </c>
      <c r="AA256" s="69" t="s">
        <v>974</v>
      </c>
      <c r="AB256" s="50" t="s">
        <v>84</v>
      </c>
      <c r="AC256" s="51" t="s">
        <v>975</v>
      </c>
      <c r="AD256" s="121">
        <f t="shared" si="67"/>
        <v>0.4</v>
      </c>
      <c r="AE256" s="109" t="str">
        <f t="shared" si="76"/>
        <v>MUY BAJA</v>
      </c>
      <c r="AF256" s="108">
        <f>+AF255-(AF255*AD256)</f>
        <v>0.14399999999999999</v>
      </c>
      <c r="AG256" s="162"/>
      <c r="AH256" s="162"/>
      <c r="AI256" s="166"/>
      <c r="AJ256" s="159"/>
      <c r="AK256" s="168"/>
      <c r="AL256" s="168"/>
      <c r="AM256" s="294"/>
      <c r="AN256" s="299"/>
      <c r="AO256" s="292"/>
      <c r="AP256" s="292"/>
      <c r="AQ256" s="299"/>
      <c r="AR256" s="292"/>
      <c r="AS256" s="292"/>
      <c r="AT256" s="299"/>
      <c r="AU256" s="292"/>
      <c r="AV256" s="292"/>
      <c r="AW256" s="299"/>
      <c r="AX256" s="292"/>
      <c r="AY256" s="292"/>
      <c r="AZ256" s="299"/>
      <c r="BA256" s="292"/>
      <c r="BB256" s="292"/>
      <c r="BC256" s="292"/>
      <c r="BD256" s="292"/>
      <c r="BE256" s="292"/>
      <c r="BF256" s="299"/>
      <c r="BG256" s="299"/>
      <c r="BH256" s="317"/>
    </row>
    <row r="257" spans="1:60" ht="50" x14ac:dyDescent="0.3">
      <c r="A257" s="240" t="s">
        <v>3</v>
      </c>
      <c r="B257" s="203"/>
      <c r="C257" s="212" t="s">
        <v>932</v>
      </c>
      <c r="D257" s="159" t="s">
        <v>976</v>
      </c>
      <c r="E257" s="159" t="s">
        <v>977</v>
      </c>
      <c r="F257" s="159" t="s">
        <v>67</v>
      </c>
      <c r="G257" s="213" t="s">
        <v>978</v>
      </c>
      <c r="H257" s="159" t="s">
        <v>979</v>
      </c>
      <c r="I257" s="215" t="s">
        <v>980</v>
      </c>
      <c r="J257" s="159" t="s">
        <v>71</v>
      </c>
      <c r="K257" s="159" t="s">
        <v>981</v>
      </c>
      <c r="L257" s="159" t="s">
        <v>152</v>
      </c>
      <c r="M257" s="172">
        <f>VLOOKUP(L257,'[18]Datos Validacion'!$C$6:$D$10,2,0)</f>
        <v>0.4</v>
      </c>
      <c r="N257" s="173" t="s">
        <v>76</v>
      </c>
      <c r="O257" s="172">
        <f>VLOOKUP(N257,'[18]Datos Validacion'!$E$6:$F$13,2,0)</f>
        <v>0.6</v>
      </c>
      <c r="P257" s="160" t="s">
        <v>397</v>
      </c>
      <c r="Q257" s="166" t="s">
        <v>76</v>
      </c>
      <c r="R257" s="60" t="s">
        <v>982</v>
      </c>
      <c r="S257" s="50" t="s">
        <v>78</v>
      </c>
      <c r="T257" s="51" t="s">
        <v>983</v>
      </c>
      <c r="U257" s="50" t="s">
        <v>79</v>
      </c>
      <c r="V257" s="50" t="s">
        <v>80</v>
      </c>
      <c r="W257" s="52">
        <f>VLOOKUP(V257,'[18]Datos Validacion'!$K$6:$L$8,2,0)</f>
        <v>0.25</v>
      </c>
      <c r="X257" s="51" t="s">
        <v>96</v>
      </c>
      <c r="Y257" s="52">
        <f>VLOOKUP(X257,'[18]Datos Validacion'!$M$6:$N$7,2,0)</f>
        <v>0.15</v>
      </c>
      <c r="Z257" s="50" t="s">
        <v>82</v>
      </c>
      <c r="AA257" s="62" t="s">
        <v>984</v>
      </c>
      <c r="AB257" s="50" t="s">
        <v>84</v>
      </c>
      <c r="AC257" s="51" t="s">
        <v>985</v>
      </c>
      <c r="AD257" s="121">
        <f t="shared" si="67"/>
        <v>0.4</v>
      </c>
      <c r="AE257" s="109" t="str">
        <f t="shared" si="76"/>
        <v>BAJA</v>
      </c>
      <c r="AF257" s="109">
        <f>IF(OR(V257="prevenir",V257="detectar"),(M257-(M257*AD257)), M257)</f>
        <v>0.24</v>
      </c>
      <c r="AG257" s="162" t="str">
        <f>IF(AH257&lt;=20%,"LEVE",IF(AH257&lt;=40%,"MENOR",IF(AH257&lt;=60%,"MODERADO",IF(AH257&lt;=80%,"MAYOR","CATASTROFICO"))))</f>
        <v>MODERADO</v>
      </c>
      <c r="AH257" s="162">
        <f>IF(V257="corregir",(O257-(O257*AD257)), O257)</f>
        <v>0.6</v>
      </c>
      <c r="AI257" s="166" t="s">
        <v>76</v>
      </c>
      <c r="AJ257" s="159" t="s">
        <v>86</v>
      </c>
      <c r="AK257" s="161"/>
      <c r="AL257" s="168"/>
      <c r="AM257" s="294">
        <v>45119</v>
      </c>
      <c r="AN257" s="294" t="s">
        <v>1937</v>
      </c>
      <c r="AO257" s="292"/>
      <c r="AP257" s="294" t="s">
        <v>3</v>
      </c>
      <c r="AQ257" s="305" t="s">
        <v>1938</v>
      </c>
      <c r="AR257" s="294" t="s">
        <v>3</v>
      </c>
      <c r="AS257" s="292"/>
      <c r="AT257" s="305" t="s">
        <v>1939</v>
      </c>
      <c r="AU257" s="294" t="s">
        <v>3</v>
      </c>
      <c r="AV257" s="292"/>
      <c r="AW257" s="305" t="s">
        <v>1940</v>
      </c>
      <c r="AX257" s="292" t="s">
        <v>3</v>
      </c>
      <c r="AY257" s="294"/>
      <c r="AZ257" s="305" t="s">
        <v>1941</v>
      </c>
      <c r="BA257" s="292"/>
      <c r="BB257" s="294"/>
      <c r="BC257" s="305" t="s">
        <v>1942</v>
      </c>
      <c r="BD257" s="292" t="s">
        <v>3</v>
      </c>
      <c r="BE257" s="294"/>
      <c r="BF257" s="305" t="s">
        <v>1943</v>
      </c>
      <c r="BG257" s="299" t="s">
        <v>1944</v>
      </c>
      <c r="BH257" s="317" t="s">
        <v>2024</v>
      </c>
    </row>
    <row r="258" spans="1:60" ht="41.25" customHeight="1" x14ac:dyDescent="0.3">
      <c r="A258" s="240"/>
      <c r="B258" s="203"/>
      <c r="C258" s="212"/>
      <c r="D258" s="159"/>
      <c r="E258" s="159"/>
      <c r="F258" s="159"/>
      <c r="G258" s="213"/>
      <c r="H258" s="159"/>
      <c r="I258" s="215"/>
      <c r="J258" s="159"/>
      <c r="K258" s="159"/>
      <c r="L258" s="159"/>
      <c r="M258" s="172"/>
      <c r="N258" s="173"/>
      <c r="O258" s="172"/>
      <c r="P258" s="160"/>
      <c r="Q258" s="166"/>
      <c r="R258" s="60" t="s">
        <v>986</v>
      </c>
      <c r="S258" s="50" t="s">
        <v>78</v>
      </c>
      <c r="T258" s="51" t="s">
        <v>983</v>
      </c>
      <c r="U258" s="50" t="s">
        <v>79</v>
      </c>
      <c r="V258" s="50" t="s">
        <v>80</v>
      </c>
      <c r="W258" s="52">
        <f>VLOOKUP(V258,'[18]Datos Validacion'!$K$6:$L$8,2,0)</f>
        <v>0.25</v>
      </c>
      <c r="X258" s="51" t="s">
        <v>96</v>
      </c>
      <c r="Y258" s="52">
        <f>VLOOKUP(X258,'[18]Datos Validacion'!$M$6:$N$7,2,0)</f>
        <v>0.15</v>
      </c>
      <c r="Z258" s="50" t="s">
        <v>82</v>
      </c>
      <c r="AA258" s="388" t="s">
        <v>987</v>
      </c>
      <c r="AB258" s="50" t="s">
        <v>84</v>
      </c>
      <c r="AC258" s="51" t="s">
        <v>137</v>
      </c>
      <c r="AD258" s="121">
        <f t="shared" si="67"/>
        <v>0.4</v>
      </c>
      <c r="AE258" s="109" t="str">
        <f t="shared" si="76"/>
        <v>MUY BAJA</v>
      </c>
      <c r="AF258" s="109">
        <f>IF(OR(V258="prevenir",V258="detectar"),(M258-(M258*AD258)), M258)</f>
        <v>0</v>
      </c>
      <c r="AG258" s="162"/>
      <c r="AH258" s="162"/>
      <c r="AI258" s="166"/>
      <c r="AJ258" s="159"/>
      <c r="AK258" s="161"/>
      <c r="AL258" s="168"/>
      <c r="AM258" s="294"/>
      <c r="AN258" s="294"/>
      <c r="AO258" s="292"/>
      <c r="AP258" s="294"/>
      <c r="AQ258" s="305"/>
      <c r="AR258" s="294"/>
      <c r="AS258" s="292"/>
      <c r="AT258" s="305"/>
      <c r="AU258" s="294"/>
      <c r="AV258" s="292"/>
      <c r="AW258" s="305"/>
      <c r="AX258" s="292"/>
      <c r="AY258" s="294"/>
      <c r="AZ258" s="305"/>
      <c r="BA258" s="292"/>
      <c r="BB258" s="294"/>
      <c r="BC258" s="305"/>
      <c r="BD258" s="292"/>
      <c r="BE258" s="294"/>
      <c r="BF258" s="305"/>
      <c r="BG258" s="299"/>
      <c r="BH258" s="317"/>
    </row>
    <row r="259" spans="1:60" ht="61.5" customHeight="1" x14ac:dyDescent="0.3">
      <c r="A259" s="203" t="s">
        <v>3</v>
      </c>
      <c r="B259" s="203"/>
      <c r="C259" s="160" t="s">
        <v>932</v>
      </c>
      <c r="D259" s="159" t="s">
        <v>976</v>
      </c>
      <c r="E259" s="159" t="s">
        <v>988</v>
      </c>
      <c r="F259" s="110" t="s">
        <v>67</v>
      </c>
      <c r="G259" s="61" t="s">
        <v>989</v>
      </c>
      <c r="H259" s="159" t="s">
        <v>990</v>
      </c>
      <c r="I259" s="215" t="s">
        <v>991</v>
      </c>
      <c r="J259" s="159" t="s">
        <v>71</v>
      </c>
      <c r="K259" s="159" t="s">
        <v>992</v>
      </c>
      <c r="L259" s="159" t="s">
        <v>152</v>
      </c>
      <c r="M259" s="172">
        <f>VLOOKUP(L259,'[18]Datos Validacion'!$C$6:$D$10,2,0)</f>
        <v>0.4</v>
      </c>
      <c r="N259" s="173" t="s">
        <v>223</v>
      </c>
      <c r="O259" s="172">
        <f>VLOOKUP(N259,'[18]Datos Validacion'!$E$6:$F$13,2,0)</f>
        <v>0.2</v>
      </c>
      <c r="P259" s="160" t="s">
        <v>967</v>
      </c>
      <c r="Q259" s="166" t="s">
        <v>146</v>
      </c>
      <c r="R259" s="60" t="s">
        <v>993</v>
      </c>
      <c r="S259" s="50" t="s">
        <v>78</v>
      </c>
      <c r="T259" s="51" t="s">
        <v>994</v>
      </c>
      <c r="U259" s="50" t="s">
        <v>79</v>
      </c>
      <c r="V259" s="50" t="s">
        <v>80</v>
      </c>
      <c r="W259" s="64">
        <f>VLOOKUP(V259,'[18]Datos Validacion'!$K$6:$L$8,2,0)</f>
        <v>0.25</v>
      </c>
      <c r="X259" s="51" t="s">
        <v>96</v>
      </c>
      <c r="Y259" s="64">
        <f>VLOOKUP(X259,'[18]Datos Validacion'!$M$6:$N$7,2,0)</f>
        <v>0.15</v>
      </c>
      <c r="Z259" s="50" t="s">
        <v>82</v>
      </c>
      <c r="AA259" s="62" t="s">
        <v>995</v>
      </c>
      <c r="AB259" s="81" t="s">
        <v>84</v>
      </c>
      <c r="AC259" s="51" t="s">
        <v>996</v>
      </c>
      <c r="AD259" s="121">
        <f t="shared" si="67"/>
        <v>0.4</v>
      </c>
      <c r="AE259" s="109" t="str">
        <f t="shared" si="76"/>
        <v>BAJA</v>
      </c>
      <c r="AF259" s="109">
        <f>IF(OR(V259="prevenir",V259="detectar"),(M259-(M259*AD259)), M259)</f>
        <v>0.24</v>
      </c>
      <c r="AG259" s="162" t="str">
        <f>IF(AH259&lt;=20%,"LEVE",IF(AH259&lt;=40%,"MENOR",IF(AH259&lt;=60%,"MODERADO",IF(AH259&lt;=80%,"MAYOR","CATASTROFICO"))))</f>
        <v>LEVE</v>
      </c>
      <c r="AH259" s="162">
        <f>IF(V259="corregir",(O259-(O259*AD259)), O259)</f>
        <v>0.2</v>
      </c>
      <c r="AI259" s="166" t="s">
        <v>146</v>
      </c>
      <c r="AJ259" s="159" t="s">
        <v>86</v>
      </c>
      <c r="AK259" s="168"/>
      <c r="AL259" s="168"/>
      <c r="AM259" s="294">
        <v>45119</v>
      </c>
      <c r="AN259" s="294" t="s">
        <v>1937</v>
      </c>
      <c r="AO259" s="292"/>
      <c r="AP259" s="294" t="s">
        <v>3</v>
      </c>
      <c r="AQ259" s="305" t="s">
        <v>1945</v>
      </c>
      <c r="AR259" s="294" t="s">
        <v>3</v>
      </c>
      <c r="AS259" s="292"/>
      <c r="AT259" s="305" t="s">
        <v>1946</v>
      </c>
      <c r="AU259" s="294" t="s">
        <v>3</v>
      </c>
      <c r="AV259" s="292"/>
      <c r="AW259" s="305" t="s">
        <v>1947</v>
      </c>
      <c r="AX259" s="294" t="s">
        <v>3</v>
      </c>
      <c r="AY259" s="292"/>
      <c r="AZ259" s="305" t="s">
        <v>1941</v>
      </c>
      <c r="BA259" s="292"/>
      <c r="BB259" s="294"/>
      <c r="BC259" s="305" t="s">
        <v>1942</v>
      </c>
      <c r="BD259" s="294"/>
      <c r="BE259" s="292" t="s">
        <v>3</v>
      </c>
      <c r="BF259" s="305" t="s">
        <v>1948</v>
      </c>
      <c r="BG259" s="292"/>
      <c r="BH259" s="317" t="s">
        <v>2025</v>
      </c>
    </row>
    <row r="260" spans="1:60" ht="51" customHeight="1" x14ac:dyDescent="0.3">
      <c r="A260" s="203"/>
      <c r="B260" s="203"/>
      <c r="C260" s="160"/>
      <c r="D260" s="159"/>
      <c r="E260" s="159"/>
      <c r="F260" s="110" t="s">
        <v>67</v>
      </c>
      <c r="G260" s="61" t="s">
        <v>997</v>
      </c>
      <c r="H260" s="159"/>
      <c r="I260" s="215"/>
      <c r="J260" s="159"/>
      <c r="K260" s="159"/>
      <c r="L260" s="159"/>
      <c r="M260" s="172"/>
      <c r="N260" s="173"/>
      <c r="O260" s="172"/>
      <c r="P260" s="160"/>
      <c r="Q260" s="166"/>
      <c r="R260" s="60" t="s">
        <v>998</v>
      </c>
      <c r="S260" s="50" t="s">
        <v>78</v>
      </c>
      <c r="T260" s="51" t="s">
        <v>994</v>
      </c>
      <c r="U260" s="50" t="s">
        <v>79</v>
      </c>
      <c r="V260" s="50" t="s">
        <v>80</v>
      </c>
      <c r="W260" s="52">
        <f>VLOOKUP(V260,'[18]Datos Validacion'!$K$6:$L$8,2,0)</f>
        <v>0.25</v>
      </c>
      <c r="X260" s="51" t="s">
        <v>96</v>
      </c>
      <c r="Y260" s="52">
        <f>VLOOKUP(X260,'[18]Datos Validacion'!$M$6:$N$7,2,0)</f>
        <v>0.15</v>
      </c>
      <c r="Z260" s="50" t="s">
        <v>82</v>
      </c>
      <c r="AA260" s="135" t="s">
        <v>995</v>
      </c>
      <c r="AB260" s="50" t="s">
        <v>84</v>
      </c>
      <c r="AC260" s="51" t="s">
        <v>999</v>
      </c>
      <c r="AD260" s="121">
        <f t="shared" si="67"/>
        <v>0.4</v>
      </c>
      <c r="AE260" s="109" t="str">
        <f t="shared" si="76"/>
        <v>MUY BAJA</v>
      </c>
      <c r="AF260" s="109">
        <f>+AF259-(AF259*AD259)</f>
        <v>0.14399999999999999</v>
      </c>
      <c r="AG260" s="162"/>
      <c r="AH260" s="162"/>
      <c r="AI260" s="166"/>
      <c r="AJ260" s="159"/>
      <c r="AK260" s="168"/>
      <c r="AL260" s="168"/>
      <c r="AM260" s="294"/>
      <c r="AN260" s="294"/>
      <c r="AO260" s="292"/>
      <c r="AP260" s="294"/>
      <c r="AQ260" s="305"/>
      <c r="AR260" s="294"/>
      <c r="AS260" s="292"/>
      <c r="AT260" s="305"/>
      <c r="AU260" s="294"/>
      <c r="AV260" s="292"/>
      <c r="AW260" s="305"/>
      <c r="AX260" s="294"/>
      <c r="AY260" s="292"/>
      <c r="AZ260" s="305"/>
      <c r="BA260" s="292"/>
      <c r="BB260" s="294"/>
      <c r="BC260" s="305"/>
      <c r="BD260" s="294"/>
      <c r="BE260" s="292"/>
      <c r="BF260" s="305"/>
      <c r="BG260" s="292"/>
      <c r="BH260" s="317"/>
    </row>
    <row r="261" spans="1:60" ht="108.75" customHeight="1" x14ac:dyDescent="0.3">
      <c r="A261" s="203" t="s">
        <v>3</v>
      </c>
      <c r="B261" s="203"/>
      <c r="C261" s="160" t="s">
        <v>932</v>
      </c>
      <c r="D261" s="160" t="s">
        <v>951</v>
      </c>
      <c r="E261" s="160" t="s">
        <v>952</v>
      </c>
      <c r="F261" s="110" t="s">
        <v>493</v>
      </c>
      <c r="G261" s="61" t="s">
        <v>1000</v>
      </c>
      <c r="H261" s="159" t="s">
        <v>1001</v>
      </c>
      <c r="I261" s="215" t="s">
        <v>1002</v>
      </c>
      <c r="J261" s="159" t="s">
        <v>71</v>
      </c>
      <c r="K261" s="159" t="s">
        <v>1003</v>
      </c>
      <c r="L261" s="159" t="s">
        <v>73</v>
      </c>
      <c r="M261" s="172">
        <f>VLOOKUP(L261,'[18]Datos Validacion'!$C$6:$D$10,2,0)</f>
        <v>0.6</v>
      </c>
      <c r="N261" s="173" t="s">
        <v>74</v>
      </c>
      <c r="O261" s="172">
        <f>VLOOKUP(N261,'[18]Datos Validacion'!$E$6:$F$13,2,0)</f>
        <v>0.4</v>
      </c>
      <c r="P261" s="160" t="s">
        <v>153</v>
      </c>
      <c r="Q261" s="166" t="s">
        <v>76</v>
      </c>
      <c r="R261" s="60" t="s">
        <v>1004</v>
      </c>
      <c r="S261" s="50" t="s">
        <v>78</v>
      </c>
      <c r="T261" s="51" t="s">
        <v>941</v>
      </c>
      <c r="U261" s="50" t="s">
        <v>79</v>
      </c>
      <c r="V261" s="50" t="s">
        <v>80</v>
      </c>
      <c r="W261" s="52">
        <f>VLOOKUP(V261,'[18]Datos Validacion'!$K$6:$L$8,2,0)</f>
        <v>0.25</v>
      </c>
      <c r="X261" s="51" t="s">
        <v>96</v>
      </c>
      <c r="Y261" s="52">
        <f>VLOOKUP(X261,'[18]Datos Validacion'!$M$6:$N$7,2,0)</f>
        <v>0.15</v>
      </c>
      <c r="Z261" s="50" t="s">
        <v>82</v>
      </c>
      <c r="AA261" s="135" t="s">
        <v>1005</v>
      </c>
      <c r="AB261" s="50" t="s">
        <v>84</v>
      </c>
      <c r="AC261" s="51" t="s">
        <v>1006</v>
      </c>
      <c r="AD261" s="121">
        <f t="shared" si="67"/>
        <v>0.4</v>
      </c>
      <c r="AE261" s="109" t="s">
        <v>117</v>
      </c>
      <c r="AF261" s="109">
        <f>IF(OR(V261="prevenir",V261="detectar"),(M261-(M261*AD261)), M261)</f>
        <v>0.36</v>
      </c>
      <c r="AG261" s="162" t="str">
        <f t="shared" ref="AG261" si="77">IF(AH261&lt;=20%,"LEVE",IF(AH261&lt;=40%,"MENOR",IF(AH261&lt;=60%,"MODERADO",IF(AH261&lt;=80%,"MAYOR","CATASTROFICO"))))</f>
        <v>MENOR</v>
      </c>
      <c r="AH261" s="162">
        <f>IF(V261="corregir",(O261-(O261*AD261)), O261)</f>
        <v>0.4</v>
      </c>
      <c r="AI261" s="166" t="s">
        <v>146</v>
      </c>
      <c r="AJ261" s="159" t="s">
        <v>86</v>
      </c>
      <c r="AK261" s="168"/>
      <c r="AL261" s="168"/>
      <c r="AM261" s="360">
        <v>45119</v>
      </c>
      <c r="AN261" s="360" t="s">
        <v>952</v>
      </c>
      <c r="AO261" s="360"/>
      <c r="AP261" s="360" t="s">
        <v>1755</v>
      </c>
      <c r="AQ261" s="360" t="s">
        <v>1872</v>
      </c>
      <c r="AR261" s="360" t="s">
        <v>1755</v>
      </c>
      <c r="AS261" s="360"/>
      <c r="AT261" s="360" t="s">
        <v>1873</v>
      </c>
      <c r="AU261" s="360" t="s">
        <v>1755</v>
      </c>
      <c r="AV261" s="360"/>
      <c r="AW261" s="360" t="s">
        <v>1874</v>
      </c>
      <c r="AX261" s="360" t="s">
        <v>1755</v>
      </c>
      <c r="AY261" s="360"/>
      <c r="AZ261" s="360" t="s">
        <v>1875</v>
      </c>
      <c r="BA261" s="360" t="s">
        <v>1755</v>
      </c>
      <c r="BB261" s="360"/>
      <c r="BC261" s="360" t="s">
        <v>1876</v>
      </c>
      <c r="BD261" s="360"/>
      <c r="BE261" s="360" t="s">
        <v>1755</v>
      </c>
      <c r="BF261" s="360" t="s">
        <v>1870</v>
      </c>
      <c r="BG261" s="360" t="s">
        <v>1877</v>
      </c>
      <c r="BH261" s="317" t="s">
        <v>2026</v>
      </c>
    </row>
    <row r="262" spans="1:60" ht="26.25" customHeight="1" x14ac:dyDescent="0.3">
      <c r="A262" s="203"/>
      <c r="B262" s="203"/>
      <c r="C262" s="160"/>
      <c r="D262" s="160"/>
      <c r="E262" s="160"/>
      <c r="F262" s="110" t="s">
        <v>67</v>
      </c>
      <c r="G262" s="61" t="s">
        <v>1007</v>
      </c>
      <c r="H262" s="159"/>
      <c r="I262" s="215"/>
      <c r="J262" s="159"/>
      <c r="K262" s="159"/>
      <c r="L262" s="159"/>
      <c r="M262" s="172"/>
      <c r="N262" s="173"/>
      <c r="O262" s="172"/>
      <c r="P262" s="160"/>
      <c r="Q262" s="166"/>
      <c r="R262" s="60" t="s">
        <v>1008</v>
      </c>
      <c r="S262" s="50" t="s">
        <v>78</v>
      </c>
      <c r="T262" s="51" t="s">
        <v>941</v>
      </c>
      <c r="U262" s="50" t="s">
        <v>79</v>
      </c>
      <c r="V262" s="50" t="s">
        <v>184</v>
      </c>
      <c r="W262" s="52">
        <f>VLOOKUP(V262,'[18]Datos Validacion'!$K$6:$L$8,2,0)</f>
        <v>0.15</v>
      </c>
      <c r="X262" s="51" t="s">
        <v>96</v>
      </c>
      <c r="Y262" s="52">
        <f>VLOOKUP(X262,'[18]Datos Validacion'!$M$6:$N$7,2,0)</f>
        <v>0.15</v>
      </c>
      <c r="Z262" s="50" t="s">
        <v>82</v>
      </c>
      <c r="AA262" s="135" t="s">
        <v>1005</v>
      </c>
      <c r="AB262" s="50" t="s">
        <v>84</v>
      </c>
      <c r="AC262" s="51" t="s">
        <v>1006</v>
      </c>
      <c r="AD262" s="121">
        <f t="shared" si="67"/>
        <v>0.3</v>
      </c>
      <c r="AE262" s="109" t="s">
        <v>117</v>
      </c>
      <c r="AF262" s="108">
        <f>+AF261-(AF261*AD262)</f>
        <v>0.252</v>
      </c>
      <c r="AG262" s="162"/>
      <c r="AH262" s="162"/>
      <c r="AI262" s="166"/>
      <c r="AJ262" s="159"/>
      <c r="AK262" s="168"/>
      <c r="AL262" s="168"/>
      <c r="AM262" s="360"/>
      <c r="AN262" s="360"/>
      <c r="AO262" s="360"/>
      <c r="AP262" s="360"/>
      <c r="AQ262" s="360"/>
      <c r="AR262" s="360"/>
      <c r="AS262" s="360"/>
      <c r="AT262" s="360"/>
      <c r="AU262" s="360"/>
      <c r="AV262" s="360"/>
      <c r="AW262" s="360"/>
      <c r="AX262" s="360"/>
      <c r="AY262" s="360"/>
      <c r="AZ262" s="360"/>
      <c r="BA262" s="360"/>
      <c r="BB262" s="360"/>
      <c r="BC262" s="360"/>
      <c r="BD262" s="360"/>
      <c r="BE262" s="360"/>
      <c r="BF262" s="360"/>
      <c r="BG262" s="360"/>
      <c r="BH262" s="317"/>
    </row>
    <row r="263" spans="1:60" ht="26.25" customHeight="1" x14ac:dyDescent="0.3">
      <c r="A263" s="203"/>
      <c r="B263" s="203"/>
      <c r="C263" s="160"/>
      <c r="D263" s="160"/>
      <c r="E263" s="160"/>
      <c r="F263" s="110" t="s">
        <v>493</v>
      </c>
      <c r="G263" s="61" t="s">
        <v>1009</v>
      </c>
      <c r="H263" s="159"/>
      <c r="I263" s="215"/>
      <c r="J263" s="159"/>
      <c r="K263" s="159"/>
      <c r="L263" s="159"/>
      <c r="M263" s="172"/>
      <c r="N263" s="173"/>
      <c r="O263" s="172"/>
      <c r="P263" s="160"/>
      <c r="Q263" s="166"/>
      <c r="R263" s="221" t="s">
        <v>1010</v>
      </c>
      <c r="S263" s="203" t="s">
        <v>78</v>
      </c>
      <c r="T263" s="212" t="s">
        <v>941</v>
      </c>
      <c r="U263" s="203" t="s">
        <v>79</v>
      </c>
      <c r="V263" s="203" t="s">
        <v>80</v>
      </c>
      <c r="W263" s="172">
        <f>VLOOKUP(V263,'[18]Datos Validacion'!$K$6:$L$8,2,0)</f>
        <v>0.25</v>
      </c>
      <c r="X263" s="212" t="s">
        <v>96</v>
      </c>
      <c r="Y263" s="172">
        <f>VLOOKUP(X263,'[18]Datos Validacion'!$M$6:$N$7,2,0)</f>
        <v>0.15</v>
      </c>
      <c r="Z263" s="203" t="s">
        <v>82</v>
      </c>
      <c r="AA263" s="237" t="s">
        <v>1005</v>
      </c>
      <c r="AB263" s="203" t="s">
        <v>84</v>
      </c>
      <c r="AC263" s="212" t="s">
        <v>1011</v>
      </c>
      <c r="AD263" s="164">
        <f t="shared" si="67"/>
        <v>0.4</v>
      </c>
      <c r="AE263" s="162" t="s">
        <v>117</v>
      </c>
      <c r="AF263" s="165">
        <f>+AF262-(AF262*AD263)</f>
        <v>0.1512</v>
      </c>
      <c r="AG263" s="162"/>
      <c r="AH263" s="162"/>
      <c r="AI263" s="166"/>
      <c r="AJ263" s="159"/>
      <c r="AK263" s="168"/>
      <c r="AL263" s="168"/>
      <c r="AM263" s="360"/>
      <c r="AN263" s="360"/>
      <c r="AO263" s="360"/>
      <c r="AP263" s="360"/>
      <c r="AQ263" s="360"/>
      <c r="AR263" s="360"/>
      <c r="AS263" s="360"/>
      <c r="AT263" s="360"/>
      <c r="AU263" s="360"/>
      <c r="AV263" s="360"/>
      <c r="AW263" s="360"/>
      <c r="AX263" s="360"/>
      <c r="AY263" s="360"/>
      <c r="AZ263" s="360"/>
      <c r="BA263" s="360"/>
      <c r="BB263" s="360"/>
      <c r="BC263" s="360"/>
      <c r="BD263" s="360"/>
      <c r="BE263" s="360"/>
      <c r="BF263" s="360"/>
      <c r="BG263" s="360"/>
      <c r="BH263" s="317"/>
    </row>
    <row r="264" spans="1:60" ht="26.25" customHeight="1" x14ac:dyDescent="0.3">
      <c r="A264" s="203"/>
      <c r="B264" s="203"/>
      <c r="C264" s="160"/>
      <c r="D264" s="160"/>
      <c r="E264" s="160"/>
      <c r="F264" s="110" t="s">
        <v>67</v>
      </c>
      <c r="G264" s="61" t="s">
        <v>1012</v>
      </c>
      <c r="H264" s="159"/>
      <c r="I264" s="215"/>
      <c r="J264" s="159"/>
      <c r="K264" s="159"/>
      <c r="L264" s="159"/>
      <c r="M264" s="172"/>
      <c r="N264" s="173"/>
      <c r="O264" s="172"/>
      <c r="P264" s="160"/>
      <c r="Q264" s="166"/>
      <c r="R264" s="221"/>
      <c r="S264" s="203"/>
      <c r="T264" s="212"/>
      <c r="U264" s="203"/>
      <c r="V264" s="203"/>
      <c r="W264" s="172"/>
      <c r="X264" s="212"/>
      <c r="Y264" s="172"/>
      <c r="Z264" s="203"/>
      <c r="AA264" s="237"/>
      <c r="AB264" s="203"/>
      <c r="AC264" s="212"/>
      <c r="AD264" s="164"/>
      <c r="AE264" s="162"/>
      <c r="AF264" s="165"/>
      <c r="AG264" s="162"/>
      <c r="AH264" s="162"/>
      <c r="AI264" s="166"/>
      <c r="AJ264" s="159"/>
      <c r="AK264" s="168"/>
      <c r="AL264" s="168"/>
      <c r="AM264" s="360"/>
      <c r="AN264" s="360"/>
      <c r="AO264" s="360"/>
      <c r="AP264" s="360"/>
      <c r="AQ264" s="360"/>
      <c r="AR264" s="360"/>
      <c r="AS264" s="360"/>
      <c r="AT264" s="360"/>
      <c r="AU264" s="360"/>
      <c r="AV264" s="360"/>
      <c r="AW264" s="360"/>
      <c r="AX264" s="360"/>
      <c r="AY264" s="360"/>
      <c r="AZ264" s="360"/>
      <c r="BA264" s="360"/>
      <c r="BB264" s="360"/>
      <c r="BC264" s="360"/>
      <c r="BD264" s="360"/>
      <c r="BE264" s="360"/>
      <c r="BF264" s="360"/>
      <c r="BG264" s="360"/>
      <c r="BH264" s="317"/>
    </row>
    <row r="265" spans="1:60" ht="50.5" customHeight="1" x14ac:dyDescent="0.3">
      <c r="A265" s="203"/>
      <c r="B265" s="203"/>
      <c r="C265" s="160"/>
      <c r="D265" s="160"/>
      <c r="E265" s="160"/>
      <c r="F265" s="110" t="s">
        <v>67</v>
      </c>
      <c r="G265" s="61" t="s">
        <v>1013</v>
      </c>
      <c r="H265" s="159"/>
      <c r="I265" s="215"/>
      <c r="J265" s="159"/>
      <c r="K265" s="159"/>
      <c r="L265" s="159"/>
      <c r="M265" s="172"/>
      <c r="N265" s="173"/>
      <c r="O265" s="172"/>
      <c r="P265" s="160"/>
      <c r="Q265" s="166"/>
      <c r="R265" s="60" t="s">
        <v>1014</v>
      </c>
      <c r="S265" s="50" t="s">
        <v>78</v>
      </c>
      <c r="T265" s="51" t="s">
        <v>941</v>
      </c>
      <c r="U265" s="50" t="s">
        <v>79</v>
      </c>
      <c r="V265" s="50" t="s">
        <v>184</v>
      </c>
      <c r="W265" s="52">
        <f>VLOOKUP(V265,'[18]Datos Validacion'!$K$6:$L$8,2,0)</f>
        <v>0.15</v>
      </c>
      <c r="X265" s="51" t="s">
        <v>96</v>
      </c>
      <c r="Y265" s="52">
        <f>VLOOKUP(X265,'[18]Datos Validacion'!$M$6:$N$7,2,0)</f>
        <v>0.15</v>
      </c>
      <c r="Z265" s="50" t="s">
        <v>82</v>
      </c>
      <c r="AA265" s="135" t="s">
        <v>1005</v>
      </c>
      <c r="AB265" s="50" t="s">
        <v>84</v>
      </c>
      <c r="AC265" s="51" t="s">
        <v>1015</v>
      </c>
      <c r="AD265" s="121">
        <f>+W265+Y265</f>
        <v>0.3</v>
      </c>
      <c r="AE265" s="109" t="s">
        <v>117</v>
      </c>
      <c r="AF265" s="108">
        <f>+AF263-(AF263*AD265)</f>
        <v>0.10584</v>
      </c>
      <c r="AG265" s="162"/>
      <c r="AH265" s="162"/>
      <c r="AI265" s="166"/>
      <c r="AJ265" s="159"/>
      <c r="AK265" s="168"/>
      <c r="AL265" s="168"/>
      <c r="AM265" s="360"/>
      <c r="AN265" s="360"/>
      <c r="AO265" s="360"/>
      <c r="AP265" s="360"/>
      <c r="AQ265" s="360"/>
      <c r="AR265" s="360"/>
      <c r="AS265" s="360"/>
      <c r="AT265" s="360"/>
      <c r="AU265" s="360"/>
      <c r="AV265" s="360"/>
      <c r="AW265" s="360"/>
      <c r="AX265" s="360"/>
      <c r="AY265" s="360"/>
      <c r="AZ265" s="360"/>
      <c r="BA265" s="360"/>
      <c r="BB265" s="360"/>
      <c r="BC265" s="360"/>
      <c r="BD265" s="360"/>
      <c r="BE265" s="360"/>
      <c r="BF265" s="360"/>
      <c r="BG265" s="360"/>
      <c r="BH265" s="317"/>
    </row>
    <row r="266" spans="1:60" ht="50.5" customHeight="1" x14ac:dyDescent="0.3">
      <c r="A266" s="203"/>
      <c r="B266" s="203"/>
      <c r="C266" s="160"/>
      <c r="D266" s="160"/>
      <c r="E266" s="160"/>
      <c r="F266" s="110" t="s">
        <v>67</v>
      </c>
      <c r="G266" s="61" t="s">
        <v>1016</v>
      </c>
      <c r="H266" s="159"/>
      <c r="I266" s="215"/>
      <c r="J266" s="159"/>
      <c r="K266" s="159"/>
      <c r="L266" s="159"/>
      <c r="M266" s="172"/>
      <c r="N266" s="173"/>
      <c r="O266" s="172"/>
      <c r="P266" s="160"/>
      <c r="Q266" s="166"/>
      <c r="R266" s="221" t="s">
        <v>1017</v>
      </c>
      <c r="S266" s="203" t="s">
        <v>78</v>
      </c>
      <c r="T266" s="212" t="s">
        <v>941</v>
      </c>
      <c r="U266" s="203" t="s">
        <v>79</v>
      </c>
      <c r="V266" s="203" t="s">
        <v>184</v>
      </c>
      <c r="W266" s="172">
        <f>VLOOKUP(V266,'[18]Datos Validacion'!$K$6:$L$8,2,0)</f>
        <v>0.15</v>
      </c>
      <c r="X266" s="212" t="s">
        <v>96</v>
      </c>
      <c r="Y266" s="172">
        <f>VLOOKUP(X266,'[18]Datos Validacion'!$M$6:$N$7,2,0)</f>
        <v>0.15</v>
      </c>
      <c r="Z266" s="203" t="s">
        <v>82</v>
      </c>
      <c r="AA266" s="237" t="s">
        <v>1005</v>
      </c>
      <c r="AB266" s="203" t="s">
        <v>84</v>
      </c>
      <c r="AC266" s="212" t="s">
        <v>1018</v>
      </c>
      <c r="AD266" s="164">
        <f>+W266+Y266</f>
        <v>0.3</v>
      </c>
      <c r="AE266" s="162" t="s">
        <v>117</v>
      </c>
      <c r="AF266" s="165">
        <f>+AF265-(AF265*AD266)</f>
        <v>7.4088000000000001E-2</v>
      </c>
      <c r="AG266" s="162"/>
      <c r="AH266" s="162"/>
      <c r="AI266" s="166"/>
      <c r="AJ266" s="159"/>
      <c r="AK266" s="168"/>
      <c r="AL266" s="168"/>
      <c r="AM266" s="360"/>
      <c r="AN266" s="360"/>
      <c r="AO266" s="360"/>
      <c r="AP266" s="360"/>
      <c r="AQ266" s="360"/>
      <c r="AR266" s="360"/>
      <c r="AS266" s="360"/>
      <c r="AT266" s="360"/>
      <c r="AU266" s="360"/>
      <c r="AV266" s="360"/>
      <c r="AW266" s="360"/>
      <c r="AX266" s="360"/>
      <c r="AY266" s="360"/>
      <c r="AZ266" s="360"/>
      <c r="BA266" s="360"/>
      <c r="BB266" s="360"/>
      <c r="BC266" s="360"/>
      <c r="BD266" s="360"/>
      <c r="BE266" s="360"/>
      <c r="BF266" s="360"/>
      <c r="BG266" s="360"/>
      <c r="BH266" s="317"/>
    </row>
    <row r="267" spans="1:60" ht="38" customHeight="1" x14ac:dyDescent="0.3">
      <c r="A267" s="203"/>
      <c r="B267" s="203"/>
      <c r="C267" s="160"/>
      <c r="D267" s="160"/>
      <c r="E267" s="160"/>
      <c r="F267" s="110" t="s">
        <v>67</v>
      </c>
      <c r="G267" s="61" t="s">
        <v>1019</v>
      </c>
      <c r="H267" s="159"/>
      <c r="I267" s="215"/>
      <c r="J267" s="159"/>
      <c r="K267" s="159"/>
      <c r="L267" s="159"/>
      <c r="M267" s="172"/>
      <c r="N267" s="173"/>
      <c r="O267" s="172"/>
      <c r="P267" s="160"/>
      <c r="Q267" s="166"/>
      <c r="R267" s="221"/>
      <c r="S267" s="203"/>
      <c r="T267" s="212"/>
      <c r="U267" s="203"/>
      <c r="V267" s="203"/>
      <c r="W267" s="172"/>
      <c r="X267" s="212"/>
      <c r="Y267" s="172"/>
      <c r="Z267" s="203"/>
      <c r="AA267" s="237"/>
      <c r="AB267" s="203"/>
      <c r="AC267" s="212"/>
      <c r="AD267" s="164"/>
      <c r="AE267" s="162"/>
      <c r="AF267" s="165"/>
      <c r="AG267" s="162"/>
      <c r="AH267" s="162"/>
      <c r="AI267" s="166"/>
      <c r="AJ267" s="159"/>
      <c r="AK267" s="168"/>
      <c r="AL267" s="168"/>
      <c r="AM267" s="360"/>
      <c r="AN267" s="360"/>
      <c r="AO267" s="360"/>
      <c r="AP267" s="360"/>
      <c r="AQ267" s="360"/>
      <c r="AR267" s="360"/>
      <c r="AS267" s="360"/>
      <c r="AT267" s="360"/>
      <c r="AU267" s="360"/>
      <c r="AV267" s="360"/>
      <c r="AW267" s="360"/>
      <c r="AX267" s="360"/>
      <c r="AY267" s="360"/>
      <c r="AZ267" s="360"/>
      <c r="BA267" s="360"/>
      <c r="BB267" s="360"/>
      <c r="BC267" s="360"/>
      <c r="BD267" s="360"/>
      <c r="BE267" s="360"/>
      <c r="BF267" s="360"/>
      <c r="BG267" s="360"/>
      <c r="BH267" s="317"/>
    </row>
    <row r="268" spans="1:60" ht="26.25" customHeight="1" x14ac:dyDescent="0.3">
      <c r="A268" s="203"/>
      <c r="B268" s="203"/>
      <c r="C268" s="160"/>
      <c r="D268" s="160"/>
      <c r="E268" s="160"/>
      <c r="F268" s="110" t="s">
        <v>67</v>
      </c>
      <c r="G268" s="49" t="s">
        <v>1020</v>
      </c>
      <c r="H268" s="159"/>
      <c r="I268" s="215"/>
      <c r="J268" s="159"/>
      <c r="K268" s="159"/>
      <c r="L268" s="159"/>
      <c r="M268" s="172"/>
      <c r="N268" s="173"/>
      <c r="O268" s="172"/>
      <c r="P268" s="160"/>
      <c r="Q268" s="166"/>
      <c r="R268" s="221" t="s">
        <v>1021</v>
      </c>
      <c r="S268" s="203" t="s">
        <v>78</v>
      </c>
      <c r="T268" s="212" t="s">
        <v>941</v>
      </c>
      <c r="U268" s="203" t="s">
        <v>79</v>
      </c>
      <c r="V268" s="203" t="s">
        <v>80</v>
      </c>
      <c r="W268" s="172">
        <f>VLOOKUP(V268,'[18]Datos Validacion'!$K$6:$L$8,2,0)</f>
        <v>0.25</v>
      </c>
      <c r="X268" s="212" t="s">
        <v>96</v>
      </c>
      <c r="Y268" s="172">
        <f>VLOOKUP(X268,'[18]Datos Validacion'!$M$6:$N$7,2,0)</f>
        <v>0.15</v>
      </c>
      <c r="Z268" s="203" t="s">
        <v>82</v>
      </c>
      <c r="AA268" s="237" t="s">
        <v>1005</v>
      </c>
      <c r="AB268" s="203" t="s">
        <v>84</v>
      </c>
      <c r="AC268" s="212" t="s">
        <v>1022</v>
      </c>
      <c r="AD268" s="164">
        <f>+W268+Y268</f>
        <v>0.4</v>
      </c>
      <c r="AE268" s="162" t="s">
        <v>117</v>
      </c>
      <c r="AF268" s="165">
        <f>+AF266-(AF266*AD268)</f>
        <v>4.4452800000000001E-2</v>
      </c>
      <c r="AG268" s="162"/>
      <c r="AH268" s="162"/>
      <c r="AI268" s="166"/>
      <c r="AJ268" s="159"/>
      <c r="AK268" s="168"/>
      <c r="AL268" s="168"/>
      <c r="AM268" s="360"/>
      <c r="AN268" s="360"/>
      <c r="AO268" s="360"/>
      <c r="AP268" s="360"/>
      <c r="AQ268" s="360"/>
      <c r="AR268" s="360"/>
      <c r="AS268" s="360"/>
      <c r="AT268" s="360"/>
      <c r="AU268" s="360"/>
      <c r="AV268" s="360"/>
      <c r="AW268" s="360"/>
      <c r="AX268" s="360"/>
      <c r="AY268" s="360"/>
      <c r="AZ268" s="360"/>
      <c r="BA268" s="360"/>
      <c r="BB268" s="360"/>
      <c r="BC268" s="360"/>
      <c r="BD268" s="360"/>
      <c r="BE268" s="360"/>
      <c r="BF268" s="360"/>
      <c r="BG268" s="360"/>
      <c r="BH268" s="317"/>
    </row>
    <row r="269" spans="1:60" ht="37.5" x14ac:dyDescent="0.3">
      <c r="A269" s="203"/>
      <c r="B269" s="203"/>
      <c r="C269" s="160"/>
      <c r="D269" s="160"/>
      <c r="E269" s="160"/>
      <c r="F269" s="110" t="s">
        <v>67</v>
      </c>
      <c r="G269" s="49" t="s">
        <v>1023</v>
      </c>
      <c r="H269" s="159"/>
      <c r="I269" s="215"/>
      <c r="J269" s="159"/>
      <c r="K269" s="159"/>
      <c r="L269" s="159"/>
      <c r="M269" s="172"/>
      <c r="N269" s="173"/>
      <c r="O269" s="172"/>
      <c r="P269" s="160"/>
      <c r="Q269" s="166"/>
      <c r="R269" s="221"/>
      <c r="S269" s="203"/>
      <c r="T269" s="212"/>
      <c r="U269" s="203"/>
      <c r="V269" s="203"/>
      <c r="W269" s="172"/>
      <c r="X269" s="212"/>
      <c r="Y269" s="172"/>
      <c r="Z269" s="203"/>
      <c r="AA269" s="237"/>
      <c r="AB269" s="203"/>
      <c r="AC269" s="212"/>
      <c r="AD269" s="164"/>
      <c r="AE269" s="162"/>
      <c r="AF269" s="165"/>
      <c r="AG269" s="162"/>
      <c r="AH269" s="162"/>
      <c r="AI269" s="166"/>
      <c r="AJ269" s="159"/>
      <c r="AK269" s="168"/>
      <c r="AL269" s="168"/>
      <c r="AM269" s="360"/>
      <c r="AN269" s="360"/>
      <c r="AO269" s="360"/>
      <c r="AP269" s="360"/>
      <c r="AQ269" s="360"/>
      <c r="AR269" s="360"/>
      <c r="AS269" s="360"/>
      <c r="AT269" s="360"/>
      <c r="AU269" s="360"/>
      <c r="AV269" s="360"/>
      <c r="AW269" s="360"/>
      <c r="AX269" s="360"/>
      <c r="AY269" s="360"/>
      <c r="AZ269" s="360"/>
      <c r="BA269" s="360"/>
      <c r="BB269" s="360"/>
      <c r="BC269" s="360"/>
      <c r="BD269" s="360"/>
      <c r="BE269" s="360"/>
      <c r="BF269" s="360"/>
      <c r="BG269" s="360"/>
      <c r="BH269" s="317"/>
    </row>
    <row r="270" spans="1:60" ht="53.25" customHeight="1" x14ac:dyDescent="0.3">
      <c r="A270" s="240" t="s">
        <v>3</v>
      </c>
      <c r="B270" s="203"/>
      <c r="C270" s="203" t="s">
        <v>1590</v>
      </c>
      <c r="D270" s="212" t="s">
        <v>1591</v>
      </c>
      <c r="E270" s="159" t="s">
        <v>1592</v>
      </c>
      <c r="F270" s="110" t="s">
        <v>67</v>
      </c>
      <c r="G270" s="61" t="s">
        <v>1593</v>
      </c>
      <c r="H270" s="159" t="s">
        <v>1594</v>
      </c>
      <c r="I270" s="159" t="s">
        <v>1595</v>
      </c>
      <c r="J270" s="159" t="s">
        <v>71</v>
      </c>
      <c r="K270" s="159" t="s">
        <v>1596</v>
      </c>
      <c r="L270" s="159" t="s">
        <v>73</v>
      </c>
      <c r="M270" s="172">
        <v>0.6</v>
      </c>
      <c r="N270" s="173" t="s">
        <v>76</v>
      </c>
      <c r="O270" s="174">
        <v>0.8</v>
      </c>
      <c r="P270" s="159" t="s">
        <v>1597</v>
      </c>
      <c r="Q270" s="166" t="s">
        <v>76</v>
      </c>
      <c r="R270" s="214" t="s">
        <v>1598</v>
      </c>
      <c r="S270" s="170" t="s">
        <v>78</v>
      </c>
      <c r="T270" s="160" t="s">
        <v>1599</v>
      </c>
      <c r="U270" s="170" t="s">
        <v>79</v>
      </c>
      <c r="V270" s="170" t="s">
        <v>1024</v>
      </c>
      <c r="W270" s="172">
        <f>VLOOKUP(V270,'[19]Datos Validacion'!$K$6:$L$8,2,0)</f>
        <v>0.1</v>
      </c>
      <c r="X270" s="160" t="s">
        <v>96</v>
      </c>
      <c r="Y270" s="172">
        <f>VLOOKUP(X270,'[19]Datos Validacion'!$M$6:$N$7,2,0)</f>
        <v>0.15</v>
      </c>
      <c r="Z270" s="170" t="s">
        <v>82</v>
      </c>
      <c r="AA270" s="175" t="s">
        <v>1602</v>
      </c>
      <c r="AB270" s="170" t="s">
        <v>84</v>
      </c>
      <c r="AC270" s="159" t="s">
        <v>1631</v>
      </c>
      <c r="AD270" s="264">
        <f>+W270+Y270</f>
        <v>0.25</v>
      </c>
      <c r="AE270" s="165" t="str">
        <f>IF(AF270&lt;=20%,"MUY BAJA",IF(AF270&lt;=40%,"BAJA",IF(AF270&lt;=60%,"MEDIA",IF(AF270&lt;=80%,"ALTA","MUY ALTA"))))</f>
        <v>MEDIA</v>
      </c>
      <c r="AF270" s="165">
        <f>IF(OR(V270="prevenir",V270="detectar"),(M270-(M270*AD270)), M270)</f>
        <v>0.6</v>
      </c>
      <c r="AG270" s="165" t="s">
        <v>76</v>
      </c>
      <c r="AH270" s="165">
        <v>0.60000000000000009</v>
      </c>
      <c r="AI270" s="166" t="s">
        <v>76</v>
      </c>
      <c r="AJ270" s="159" t="s">
        <v>86</v>
      </c>
      <c r="AK270" s="168"/>
      <c r="AL270" s="168"/>
      <c r="AM270" s="365"/>
      <c r="AN270" s="365"/>
      <c r="AO270" s="375"/>
      <c r="AP270" s="365"/>
      <c r="AQ270" s="365"/>
      <c r="AR270" s="375"/>
      <c r="AS270" s="375"/>
      <c r="AT270" s="365"/>
      <c r="AU270" s="365"/>
      <c r="AV270" s="365"/>
      <c r="AW270" s="365"/>
      <c r="AX270" s="365"/>
      <c r="AY270" s="365"/>
      <c r="AZ270" s="365"/>
      <c r="BA270" s="365"/>
      <c r="BB270" s="365"/>
      <c r="BC270" s="365"/>
      <c r="BD270" s="375"/>
      <c r="BE270" s="375"/>
      <c r="BF270" s="365"/>
      <c r="BG270" s="365"/>
      <c r="BH270" s="317" t="s">
        <v>2027</v>
      </c>
    </row>
    <row r="271" spans="1:60" ht="58.5" customHeight="1" x14ac:dyDescent="0.3">
      <c r="A271" s="240"/>
      <c r="B271" s="203"/>
      <c r="C271" s="203"/>
      <c r="D271" s="212"/>
      <c r="E271" s="159"/>
      <c r="F271" s="110" t="s">
        <v>67</v>
      </c>
      <c r="G271" s="49" t="s">
        <v>1600</v>
      </c>
      <c r="H271" s="159"/>
      <c r="I271" s="159"/>
      <c r="J271" s="159"/>
      <c r="K271" s="159"/>
      <c r="L271" s="159"/>
      <c r="M271" s="172"/>
      <c r="N271" s="173"/>
      <c r="O271" s="174"/>
      <c r="P271" s="159"/>
      <c r="Q271" s="166"/>
      <c r="R271" s="214"/>
      <c r="S271" s="170"/>
      <c r="T271" s="160"/>
      <c r="U271" s="170"/>
      <c r="V271" s="170"/>
      <c r="W271" s="172"/>
      <c r="X271" s="160"/>
      <c r="Y271" s="172"/>
      <c r="Z271" s="170"/>
      <c r="AA271" s="175"/>
      <c r="AB271" s="170"/>
      <c r="AC271" s="159"/>
      <c r="AD271" s="264"/>
      <c r="AE271" s="165"/>
      <c r="AF271" s="165"/>
      <c r="AG271" s="165"/>
      <c r="AH271" s="165"/>
      <c r="AI271" s="166"/>
      <c r="AJ271" s="159"/>
      <c r="AK271" s="168"/>
      <c r="AL271" s="168"/>
      <c r="AM271" s="365"/>
      <c r="AN271" s="365"/>
      <c r="AO271" s="375"/>
      <c r="AP271" s="365"/>
      <c r="AQ271" s="365"/>
      <c r="AR271" s="375"/>
      <c r="AS271" s="375"/>
      <c r="AT271" s="365"/>
      <c r="AU271" s="365"/>
      <c r="AV271" s="365"/>
      <c r="AW271" s="365"/>
      <c r="AX271" s="365"/>
      <c r="AY271" s="365"/>
      <c r="AZ271" s="365"/>
      <c r="BA271" s="365"/>
      <c r="BB271" s="365"/>
      <c r="BC271" s="365"/>
      <c r="BD271" s="375"/>
      <c r="BE271" s="375"/>
      <c r="BF271" s="365"/>
      <c r="BG271" s="365"/>
      <c r="BH271" s="317"/>
    </row>
    <row r="272" spans="1:60" ht="81.75" customHeight="1" x14ac:dyDescent="0.3">
      <c r="A272" s="240"/>
      <c r="B272" s="203"/>
      <c r="C272" s="203"/>
      <c r="D272" s="212"/>
      <c r="E272" s="159"/>
      <c r="F272" s="110" t="s">
        <v>67</v>
      </c>
      <c r="G272" s="49" t="s">
        <v>1624</v>
      </c>
      <c r="H272" s="159"/>
      <c r="I272" s="159"/>
      <c r="J272" s="159"/>
      <c r="K272" s="159"/>
      <c r="L272" s="159"/>
      <c r="M272" s="172"/>
      <c r="N272" s="173"/>
      <c r="O272" s="174"/>
      <c r="P272" s="159"/>
      <c r="Q272" s="166"/>
      <c r="R272" s="49" t="s">
        <v>1625</v>
      </c>
      <c r="S272" s="54" t="s">
        <v>78</v>
      </c>
      <c r="T272" s="59" t="s">
        <v>1599</v>
      </c>
      <c r="U272" s="54" t="s">
        <v>79</v>
      </c>
      <c r="V272" s="54" t="s">
        <v>80</v>
      </c>
      <c r="W272" s="64">
        <f>VLOOKUP(V272,'[19]Datos Validacion'!$K$6:$L$8,2,0)</f>
        <v>0.25</v>
      </c>
      <c r="X272" s="59" t="s">
        <v>96</v>
      </c>
      <c r="Y272" s="52">
        <f>VLOOKUP(X272,'[19]Datos Validacion'!$M$6:$N$7,2,0)</f>
        <v>0.15</v>
      </c>
      <c r="Z272" s="54" t="s">
        <v>82</v>
      </c>
      <c r="AA272" s="69" t="s">
        <v>1602</v>
      </c>
      <c r="AB272" s="54" t="s">
        <v>84</v>
      </c>
      <c r="AC272" s="110" t="s">
        <v>1632</v>
      </c>
      <c r="AD272" s="130">
        <f t="shared" ref="AD272:AD279" si="78">+W272+Y272</f>
        <v>0.4</v>
      </c>
      <c r="AE272" s="108" t="str">
        <f>IF(AF272&lt;=20%,"MUY BAJA",IF(AF272&lt;=40%,"BAJA",IF(AF272&lt;=60%,"MEDIA",IF(AF272&lt;=80%,"ALTA","MUY ALTA"))))</f>
        <v>BAJA</v>
      </c>
      <c r="AF272" s="108">
        <f>+AF270-(AF270*AD272)</f>
        <v>0.36</v>
      </c>
      <c r="AG272" s="165"/>
      <c r="AH272" s="165"/>
      <c r="AI272" s="166"/>
      <c r="AJ272" s="159"/>
      <c r="AK272" s="168"/>
      <c r="AL272" s="168"/>
      <c r="AM272" s="365"/>
      <c r="AN272" s="365"/>
      <c r="AO272" s="375"/>
      <c r="AP272" s="365"/>
      <c r="AQ272" s="365"/>
      <c r="AR272" s="375"/>
      <c r="AS272" s="375"/>
      <c r="AT272" s="365"/>
      <c r="AU272" s="365"/>
      <c r="AV272" s="365"/>
      <c r="AW272" s="365"/>
      <c r="AX272" s="365"/>
      <c r="AY272" s="365"/>
      <c r="AZ272" s="365"/>
      <c r="BA272" s="365"/>
      <c r="BB272" s="365"/>
      <c r="BC272" s="365"/>
      <c r="BD272" s="375"/>
      <c r="BE272" s="375"/>
      <c r="BF272" s="365"/>
      <c r="BG272" s="365"/>
      <c r="BH272" s="317"/>
    </row>
    <row r="273" spans="1:60" ht="45" customHeight="1" x14ac:dyDescent="0.3">
      <c r="A273" s="240"/>
      <c r="B273" s="203"/>
      <c r="C273" s="203"/>
      <c r="D273" s="212"/>
      <c r="E273" s="159"/>
      <c r="F273" s="110" t="s">
        <v>67</v>
      </c>
      <c r="G273" s="61" t="s">
        <v>1601</v>
      </c>
      <c r="H273" s="159"/>
      <c r="I273" s="159"/>
      <c r="J273" s="159"/>
      <c r="K273" s="159"/>
      <c r="L273" s="159"/>
      <c r="M273" s="172"/>
      <c r="N273" s="173"/>
      <c r="O273" s="174"/>
      <c r="P273" s="159"/>
      <c r="Q273" s="166"/>
      <c r="R273" s="49" t="s">
        <v>1626</v>
      </c>
      <c r="S273" s="54" t="s">
        <v>78</v>
      </c>
      <c r="T273" s="59" t="s">
        <v>1599</v>
      </c>
      <c r="U273" s="54" t="s">
        <v>79</v>
      </c>
      <c r="V273" s="54" t="s">
        <v>184</v>
      </c>
      <c r="W273" s="64">
        <f>VLOOKUP(V273,'[19]Datos Validacion'!$K$6:$L$8,2,0)</f>
        <v>0.15</v>
      </c>
      <c r="X273" s="59" t="s">
        <v>96</v>
      </c>
      <c r="Y273" s="52">
        <f>VLOOKUP(X273,'[19]Datos Validacion'!$M$6:$N$7,2,0)</f>
        <v>0.15</v>
      </c>
      <c r="Z273" s="54" t="s">
        <v>82</v>
      </c>
      <c r="AA273" s="69" t="s">
        <v>1602</v>
      </c>
      <c r="AB273" s="54" t="s">
        <v>84</v>
      </c>
      <c r="AC273" s="110" t="s">
        <v>1603</v>
      </c>
      <c r="AD273" s="130">
        <f t="shared" si="78"/>
        <v>0.3</v>
      </c>
      <c r="AE273" s="108" t="str">
        <f t="shared" ref="AE273:AE278" si="79">IF(AF273&lt;=20%,"MUY BAJA",IF(AF273&lt;=40%,"BAJA",IF(AF273&lt;=60%,"MEDIA",IF(AF273&lt;=80%,"ALTA","MUY ALTA"))))</f>
        <v>BAJA</v>
      </c>
      <c r="AF273" s="108">
        <f t="shared" ref="AF273:AF278" si="80">+AF272-(AF272*AD273)</f>
        <v>0.252</v>
      </c>
      <c r="AG273" s="165"/>
      <c r="AH273" s="165"/>
      <c r="AI273" s="166"/>
      <c r="AJ273" s="159"/>
      <c r="AK273" s="168"/>
      <c r="AL273" s="168"/>
      <c r="AM273" s="365"/>
      <c r="AN273" s="365"/>
      <c r="AO273" s="375"/>
      <c r="AP273" s="365"/>
      <c r="AQ273" s="365"/>
      <c r="AR273" s="375"/>
      <c r="AS273" s="375"/>
      <c r="AT273" s="365"/>
      <c r="AU273" s="365"/>
      <c r="AV273" s="365"/>
      <c r="AW273" s="365"/>
      <c r="AX273" s="365"/>
      <c r="AY273" s="365"/>
      <c r="AZ273" s="365"/>
      <c r="BA273" s="365"/>
      <c r="BB273" s="365"/>
      <c r="BC273" s="365"/>
      <c r="BD273" s="375"/>
      <c r="BE273" s="375"/>
      <c r="BF273" s="365"/>
      <c r="BG273" s="365"/>
      <c r="BH273" s="317"/>
    </row>
    <row r="274" spans="1:60" ht="25.5" customHeight="1" x14ac:dyDescent="0.3">
      <c r="A274" s="240"/>
      <c r="B274" s="203"/>
      <c r="C274" s="203"/>
      <c r="D274" s="212"/>
      <c r="E274" s="159"/>
      <c r="F274" s="159" t="s">
        <v>67</v>
      </c>
      <c r="G274" s="221" t="s">
        <v>1604</v>
      </c>
      <c r="H274" s="159"/>
      <c r="I274" s="159"/>
      <c r="J274" s="159"/>
      <c r="K274" s="159"/>
      <c r="L274" s="159"/>
      <c r="M274" s="172"/>
      <c r="N274" s="173"/>
      <c r="O274" s="174"/>
      <c r="P274" s="159"/>
      <c r="Q274" s="166"/>
      <c r="R274" s="49" t="s">
        <v>1627</v>
      </c>
      <c r="S274" s="54" t="s">
        <v>78</v>
      </c>
      <c r="T274" s="59" t="s">
        <v>1599</v>
      </c>
      <c r="U274" s="54" t="s">
        <v>79</v>
      </c>
      <c r="V274" s="54" t="s">
        <v>80</v>
      </c>
      <c r="W274" s="64">
        <f>VLOOKUP(V274,'[19]Datos Validacion'!$K$6:$L$8,2,0)</f>
        <v>0.25</v>
      </c>
      <c r="X274" s="59" t="s">
        <v>96</v>
      </c>
      <c r="Y274" s="52">
        <f>VLOOKUP(X274,'[19]Datos Validacion'!$M$6:$N$7,2,0)</f>
        <v>0.15</v>
      </c>
      <c r="Z274" s="54" t="s">
        <v>82</v>
      </c>
      <c r="AA274" s="69" t="s">
        <v>1605</v>
      </c>
      <c r="AB274" s="54" t="s">
        <v>84</v>
      </c>
      <c r="AC274" s="110" t="s">
        <v>1606</v>
      </c>
      <c r="AD274" s="130">
        <f t="shared" si="78"/>
        <v>0.4</v>
      </c>
      <c r="AE274" s="108" t="str">
        <f t="shared" si="79"/>
        <v>MUY BAJA</v>
      </c>
      <c r="AF274" s="108">
        <f t="shared" si="80"/>
        <v>0.1512</v>
      </c>
      <c r="AG274" s="165"/>
      <c r="AH274" s="165"/>
      <c r="AI274" s="166"/>
      <c r="AJ274" s="159"/>
      <c r="AK274" s="168"/>
      <c r="AL274" s="168"/>
      <c r="AM274" s="365"/>
      <c r="AN274" s="365"/>
      <c r="AO274" s="375"/>
      <c r="AP274" s="365"/>
      <c r="AQ274" s="365"/>
      <c r="AR274" s="375"/>
      <c r="AS274" s="375"/>
      <c r="AT274" s="365"/>
      <c r="AU274" s="365"/>
      <c r="AV274" s="365"/>
      <c r="AW274" s="365"/>
      <c r="AX274" s="365"/>
      <c r="AY274" s="365"/>
      <c r="AZ274" s="365"/>
      <c r="BA274" s="365"/>
      <c r="BB274" s="365"/>
      <c r="BC274" s="365"/>
      <c r="BD274" s="375"/>
      <c r="BE274" s="375"/>
      <c r="BF274" s="365"/>
      <c r="BG274" s="365"/>
      <c r="BH274" s="317"/>
    </row>
    <row r="275" spans="1:60" ht="37.5" x14ac:dyDescent="0.3">
      <c r="A275" s="240"/>
      <c r="B275" s="203"/>
      <c r="C275" s="203"/>
      <c r="D275" s="212"/>
      <c r="E275" s="159"/>
      <c r="F275" s="159"/>
      <c r="G275" s="221"/>
      <c r="H275" s="159"/>
      <c r="I275" s="159"/>
      <c r="J275" s="159"/>
      <c r="K275" s="159"/>
      <c r="L275" s="159"/>
      <c r="M275" s="172"/>
      <c r="N275" s="173"/>
      <c r="O275" s="174"/>
      <c r="P275" s="159"/>
      <c r="Q275" s="166"/>
      <c r="R275" s="49" t="s">
        <v>1628</v>
      </c>
      <c r="S275" s="54" t="s">
        <v>78</v>
      </c>
      <c r="T275" s="59" t="s">
        <v>1599</v>
      </c>
      <c r="U275" s="54" t="s">
        <v>79</v>
      </c>
      <c r="V275" s="54" t="s">
        <v>80</v>
      </c>
      <c r="W275" s="64">
        <f>VLOOKUP(V275,'[19]Datos Validacion'!$K$6:$L$8,2,0)</f>
        <v>0.25</v>
      </c>
      <c r="X275" s="59" t="s">
        <v>96</v>
      </c>
      <c r="Y275" s="52">
        <f>VLOOKUP(X275,'[19]Datos Validacion'!$M$6:$N$7,2,0)</f>
        <v>0.15</v>
      </c>
      <c r="Z275" s="54" t="s">
        <v>82</v>
      </c>
      <c r="AA275" s="69" t="s">
        <v>1607</v>
      </c>
      <c r="AB275" s="54" t="s">
        <v>84</v>
      </c>
      <c r="AC275" s="110" t="s">
        <v>1608</v>
      </c>
      <c r="AD275" s="130">
        <f t="shared" si="78"/>
        <v>0.4</v>
      </c>
      <c r="AE275" s="108" t="str">
        <f t="shared" si="79"/>
        <v>MUY BAJA</v>
      </c>
      <c r="AF275" s="108">
        <f t="shared" si="80"/>
        <v>9.0719999999999995E-2</v>
      </c>
      <c r="AG275" s="165"/>
      <c r="AH275" s="165"/>
      <c r="AI275" s="166"/>
      <c r="AJ275" s="159"/>
      <c r="AK275" s="168"/>
      <c r="AL275" s="168"/>
      <c r="AM275" s="365"/>
      <c r="AN275" s="365"/>
      <c r="AO275" s="375"/>
      <c r="AP275" s="365"/>
      <c r="AQ275" s="365"/>
      <c r="AR275" s="375"/>
      <c r="AS275" s="375"/>
      <c r="AT275" s="365"/>
      <c r="AU275" s="365"/>
      <c r="AV275" s="365"/>
      <c r="AW275" s="365"/>
      <c r="AX275" s="365"/>
      <c r="AY275" s="365"/>
      <c r="AZ275" s="365"/>
      <c r="BA275" s="365"/>
      <c r="BB275" s="365"/>
      <c r="BC275" s="365"/>
      <c r="BD275" s="375"/>
      <c r="BE275" s="375"/>
      <c r="BF275" s="365"/>
      <c r="BG275" s="365"/>
      <c r="BH275" s="317"/>
    </row>
    <row r="276" spans="1:60" ht="25" x14ac:dyDescent="0.3">
      <c r="A276" s="240"/>
      <c r="B276" s="203"/>
      <c r="C276" s="203"/>
      <c r="D276" s="212"/>
      <c r="E276" s="159"/>
      <c r="F276" s="159" t="s">
        <v>67</v>
      </c>
      <c r="G276" s="221" t="s">
        <v>1609</v>
      </c>
      <c r="H276" s="159"/>
      <c r="I276" s="159"/>
      <c r="J276" s="159"/>
      <c r="K276" s="159"/>
      <c r="L276" s="159"/>
      <c r="M276" s="172"/>
      <c r="N276" s="173"/>
      <c r="O276" s="174"/>
      <c r="P276" s="159"/>
      <c r="Q276" s="166"/>
      <c r="R276" s="49" t="s">
        <v>1629</v>
      </c>
      <c r="S276" s="54" t="s">
        <v>78</v>
      </c>
      <c r="T276" s="59" t="s">
        <v>1599</v>
      </c>
      <c r="U276" s="54" t="s">
        <v>79</v>
      </c>
      <c r="V276" s="54" t="s">
        <v>80</v>
      </c>
      <c r="W276" s="64">
        <f>VLOOKUP(V276,'[19]Datos Validacion'!$K$6:$L$8,2,0)</f>
        <v>0.25</v>
      </c>
      <c r="X276" s="59" t="s">
        <v>96</v>
      </c>
      <c r="Y276" s="52">
        <f>VLOOKUP(X276,'[19]Datos Validacion'!$M$6:$N$7,2,0)</f>
        <v>0.15</v>
      </c>
      <c r="Z276" s="54" t="s">
        <v>82</v>
      </c>
      <c r="AA276" s="69" t="s">
        <v>1610</v>
      </c>
      <c r="AB276" s="54" t="s">
        <v>84</v>
      </c>
      <c r="AC276" s="110" t="s">
        <v>1611</v>
      </c>
      <c r="AD276" s="130">
        <f t="shared" si="78"/>
        <v>0.4</v>
      </c>
      <c r="AE276" s="108" t="str">
        <f t="shared" si="79"/>
        <v>MUY BAJA</v>
      </c>
      <c r="AF276" s="108">
        <f t="shared" si="80"/>
        <v>5.4431999999999994E-2</v>
      </c>
      <c r="AG276" s="165"/>
      <c r="AH276" s="165"/>
      <c r="AI276" s="166"/>
      <c r="AJ276" s="159"/>
      <c r="AK276" s="168"/>
      <c r="AL276" s="168"/>
      <c r="AM276" s="365"/>
      <c r="AN276" s="365"/>
      <c r="AO276" s="375"/>
      <c r="AP276" s="365"/>
      <c r="AQ276" s="365"/>
      <c r="AR276" s="375"/>
      <c r="AS276" s="375"/>
      <c r="AT276" s="365"/>
      <c r="AU276" s="365"/>
      <c r="AV276" s="365"/>
      <c r="AW276" s="365"/>
      <c r="AX276" s="365"/>
      <c r="AY276" s="365"/>
      <c r="AZ276" s="365"/>
      <c r="BA276" s="365"/>
      <c r="BB276" s="365"/>
      <c r="BC276" s="365"/>
      <c r="BD276" s="375"/>
      <c r="BE276" s="375"/>
      <c r="BF276" s="365"/>
      <c r="BG276" s="365"/>
      <c r="BH276" s="317"/>
    </row>
    <row r="277" spans="1:60" ht="18.75" customHeight="1" x14ac:dyDescent="0.3">
      <c r="A277" s="240"/>
      <c r="B277" s="203"/>
      <c r="C277" s="203"/>
      <c r="D277" s="212"/>
      <c r="E277" s="159"/>
      <c r="F277" s="159"/>
      <c r="G277" s="221"/>
      <c r="H277" s="159"/>
      <c r="I277" s="159"/>
      <c r="J277" s="159"/>
      <c r="K277" s="159"/>
      <c r="L277" s="159"/>
      <c r="M277" s="172"/>
      <c r="N277" s="173"/>
      <c r="O277" s="174"/>
      <c r="P277" s="159"/>
      <c r="Q277" s="166"/>
      <c r="R277" s="49" t="s">
        <v>1612</v>
      </c>
      <c r="S277" s="54" t="s">
        <v>78</v>
      </c>
      <c r="T277" s="59" t="s">
        <v>1599</v>
      </c>
      <c r="U277" s="54" t="s">
        <v>79</v>
      </c>
      <c r="V277" s="54" t="s">
        <v>80</v>
      </c>
      <c r="W277" s="64">
        <f>VLOOKUP(V277,'[19]Datos Validacion'!$K$6:$L$8,2,0)</f>
        <v>0.25</v>
      </c>
      <c r="X277" s="59" t="s">
        <v>96</v>
      </c>
      <c r="Y277" s="52">
        <f>VLOOKUP(X277,'[19]Datos Validacion'!$M$6:$N$7,2,0)</f>
        <v>0.15</v>
      </c>
      <c r="Z277" s="54" t="s">
        <v>82</v>
      </c>
      <c r="AA277" s="69" t="s">
        <v>1613</v>
      </c>
      <c r="AB277" s="54" t="s">
        <v>84</v>
      </c>
      <c r="AC277" s="110" t="s">
        <v>1614</v>
      </c>
      <c r="AD277" s="130">
        <f t="shared" si="78"/>
        <v>0.4</v>
      </c>
      <c r="AE277" s="108" t="str">
        <f t="shared" si="79"/>
        <v>MUY BAJA</v>
      </c>
      <c r="AF277" s="108">
        <f t="shared" si="80"/>
        <v>3.2659199999999999E-2</v>
      </c>
      <c r="AG277" s="165"/>
      <c r="AH277" s="165"/>
      <c r="AI277" s="166"/>
      <c r="AJ277" s="159"/>
      <c r="AK277" s="168"/>
      <c r="AL277" s="168"/>
      <c r="AM277" s="365"/>
      <c r="AN277" s="365"/>
      <c r="AO277" s="375"/>
      <c r="AP277" s="365"/>
      <c r="AQ277" s="365"/>
      <c r="AR277" s="375"/>
      <c r="AS277" s="375"/>
      <c r="AT277" s="365"/>
      <c r="AU277" s="365"/>
      <c r="AV277" s="365"/>
      <c r="AW277" s="365"/>
      <c r="AX277" s="365"/>
      <c r="AY277" s="365"/>
      <c r="AZ277" s="365"/>
      <c r="BA277" s="365"/>
      <c r="BB277" s="365"/>
      <c r="BC277" s="365"/>
      <c r="BD277" s="375"/>
      <c r="BE277" s="375"/>
      <c r="BF277" s="365"/>
      <c r="BG277" s="365"/>
      <c r="BH277" s="317"/>
    </row>
    <row r="278" spans="1:60" ht="77.25" customHeight="1" x14ac:dyDescent="0.3">
      <c r="A278" s="240"/>
      <c r="B278" s="203"/>
      <c r="C278" s="203"/>
      <c r="D278" s="212"/>
      <c r="E278" s="159"/>
      <c r="F278" s="110" t="s">
        <v>67</v>
      </c>
      <c r="G278" s="61" t="s">
        <v>1615</v>
      </c>
      <c r="H278" s="159"/>
      <c r="I278" s="159"/>
      <c r="J278" s="159"/>
      <c r="K278" s="159"/>
      <c r="L278" s="159"/>
      <c r="M278" s="172"/>
      <c r="N278" s="173"/>
      <c r="O278" s="174"/>
      <c r="P278" s="159"/>
      <c r="Q278" s="166"/>
      <c r="R278" s="49" t="s">
        <v>1630</v>
      </c>
      <c r="S278" s="54" t="s">
        <v>78</v>
      </c>
      <c r="T278" s="59" t="s">
        <v>1599</v>
      </c>
      <c r="U278" s="54" t="s">
        <v>79</v>
      </c>
      <c r="V278" s="54" t="s">
        <v>80</v>
      </c>
      <c r="W278" s="64">
        <f>VLOOKUP(V278,'[19]Datos Validacion'!$K$6:$L$8,2,0)</f>
        <v>0.25</v>
      </c>
      <c r="X278" s="59" t="s">
        <v>96</v>
      </c>
      <c r="Y278" s="64">
        <f>VLOOKUP(X278,'[19]Datos Validacion'!$M$6:$N$7,2,0)</f>
        <v>0.15</v>
      </c>
      <c r="Z278" s="54" t="s">
        <v>82</v>
      </c>
      <c r="AA278" s="69" t="s">
        <v>1610</v>
      </c>
      <c r="AB278" s="54" t="s">
        <v>84</v>
      </c>
      <c r="AC278" s="110" t="s">
        <v>1616</v>
      </c>
      <c r="AD278" s="130">
        <f t="shared" si="78"/>
        <v>0.4</v>
      </c>
      <c r="AE278" s="108" t="str">
        <f t="shared" si="79"/>
        <v>MUY BAJA</v>
      </c>
      <c r="AF278" s="155">
        <f t="shared" si="80"/>
        <v>1.9595519999999998E-2</v>
      </c>
      <c r="AG278" s="165"/>
      <c r="AH278" s="165"/>
      <c r="AI278" s="166"/>
      <c r="AJ278" s="159"/>
      <c r="AK278" s="168"/>
      <c r="AL278" s="168"/>
      <c r="AM278" s="365"/>
      <c r="AN278" s="365"/>
      <c r="AO278" s="375"/>
      <c r="AP278" s="365"/>
      <c r="AQ278" s="365"/>
      <c r="AR278" s="375"/>
      <c r="AS278" s="375"/>
      <c r="AT278" s="365"/>
      <c r="AU278" s="365"/>
      <c r="AV278" s="365"/>
      <c r="AW278" s="365"/>
      <c r="AX278" s="365"/>
      <c r="AY278" s="365"/>
      <c r="AZ278" s="365"/>
      <c r="BA278" s="365"/>
      <c r="BB278" s="365"/>
      <c r="BC278" s="365"/>
      <c r="BD278" s="375"/>
      <c r="BE278" s="375"/>
      <c r="BF278" s="365"/>
      <c r="BG278" s="365"/>
      <c r="BH278" s="317"/>
    </row>
    <row r="279" spans="1:60" ht="136.5" hidden="1" customHeight="1" x14ac:dyDescent="0.3">
      <c r="A279" s="240" t="s">
        <v>3</v>
      </c>
      <c r="B279" s="203"/>
      <c r="C279" s="203" t="s">
        <v>1617</v>
      </c>
      <c r="D279" s="212" t="s">
        <v>1591</v>
      </c>
      <c r="E279" s="212" t="s">
        <v>1618</v>
      </c>
      <c r="F279" s="110" t="s">
        <v>67</v>
      </c>
      <c r="G279" s="61" t="s">
        <v>1619</v>
      </c>
      <c r="H279" s="159" t="s">
        <v>1620</v>
      </c>
      <c r="I279" s="159" t="s">
        <v>1621</v>
      </c>
      <c r="J279" s="159" t="s">
        <v>71</v>
      </c>
      <c r="K279" s="159" t="s">
        <v>1622</v>
      </c>
      <c r="L279" s="159" t="s">
        <v>73</v>
      </c>
      <c r="M279" s="172">
        <f>VLOOKUP(L279,'[19]Datos Validacion'!$C$6:$D$10,2,0)</f>
        <v>0.6</v>
      </c>
      <c r="N279" s="173" t="s">
        <v>377</v>
      </c>
      <c r="O279" s="174">
        <f>VLOOKUP(N279,'[19]Datos Validacion'!$E$6:$F$15,2,0)</f>
        <v>0.8</v>
      </c>
      <c r="P279" s="160" t="s">
        <v>1623</v>
      </c>
      <c r="Q279" s="166" t="s">
        <v>378</v>
      </c>
      <c r="R279" s="214" t="s">
        <v>1634</v>
      </c>
      <c r="S279" s="170" t="s">
        <v>78</v>
      </c>
      <c r="T279" s="160" t="s">
        <v>1599</v>
      </c>
      <c r="U279" s="170" t="s">
        <v>79</v>
      </c>
      <c r="V279" s="170" t="s">
        <v>80</v>
      </c>
      <c r="W279" s="172">
        <f>VLOOKUP(V279,'[19]Datos Validacion'!$K$6:$L$8,2,0)</f>
        <v>0.25</v>
      </c>
      <c r="X279" s="160" t="s">
        <v>81</v>
      </c>
      <c r="Y279" s="172">
        <f>VLOOKUP(X279,'[19]Datos Validacion'!$M$6:$N$7,2,0)</f>
        <v>0.25</v>
      </c>
      <c r="Z279" s="170" t="s">
        <v>82</v>
      </c>
      <c r="AA279" s="175" t="s">
        <v>1635</v>
      </c>
      <c r="AB279" s="170" t="s">
        <v>84</v>
      </c>
      <c r="AC279" s="159" t="s">
        <v>1636</v>
      </c>
      <c r="AD279" s="264">
        <f t="shared" si="78"/>
        <v>0.5</v>
      </c>
      <c r="AE279" s="165" t="str">
        <f>IF(AF279&lt;=20%,"MUY BAJA",IF(AF279&lt;=40%,"BAJA",IF(AF279&lt;=60%,"media",IF(AF279&lt;=80%,"alta","MUY alta"))))</f>
        <v>BAJA</v>
      </c>
      <c r="AF279" s="165">
        <f>IF(OR(V279="prevenir",V279="detectar"),(M279-(M279*AD279)), M279)</f>
        <v>0.3</v>
      </c>
      <c r="AG279" s="165" t="str">
        <f>IF(AH279&lt;=20%,"LEVE",IF(AH279&lt;=40%,"MENOR",IF(AH279&lt;=60%,"MODERADO",IF(AH279&lt;=80%,"MAYOR","CATASTROFICO"))))</f>
        <v>MAYOR</v>
      </c>
      <c r="AH279" s="165">
        <f>IF(V279="corregir",(O279-(O279*AD279)), O279)</f>
        <v>0.8</v>
      </c>
      <c r="AI279" s="166" t="s">
        <v>378</v>
      </c>
      <c r="AJ279" s="159" t="s">
        <v>86</v>
      </c>
      <c r="AK279" s="168">
        <v>179</v>
      </c>
      <c r="AL279" s="168"/>
      <c r="AM279" s="375"/>
      <c r="AN279" s="295"/>
      <c r="AO279" s="295"/>
      <c r="AP279" s="295"/>
      <c r="AQ279" s="295"/>
      <c r="AR279" s="295"/>
      <c r="AS279" s="295"/>
      <c r="AT279" s="295"/>
      <c r="AU279" s="295"/>
      <c r="AV279" s="295"/>
      <c r="AW279" s="295"/>
      <c r="AX279" s="295"/>
      <c r="AY279" s="295"/>
      <c r="AZ279" s="295"/>
      <c r="BA279" s="295"/>
      <c r="BB279" s="295"/>
      <c r="BC279" s="295"/>
      <c r="BD279" s="295"/>
      <c r="BE279" s="295"/>
      <c r="BF279" s="295"/>
      <c r="BG279" s="295"/>
      <c r="BH279" s="317"/>
    </row>
    <row r="280" spans="1:60" ht="132.75" hidden="1" customHeight="1" x14ac:dyDescent="0.3">
      <c r="A280" s="240"/>
      <c r="B280" s="203"/>
      <c r="C280" s="203"/>
      <c r="D280" s="212"/>
      <c r="E280" s="212"/>
      <c r="F280" s="110" t="s">
        <v>67</v>
      </c>
      <c r="G280" s="61" t="s">
        <v>1633</v>
      </c>
      <c r="H280" s="159"/>
      <c r="I280" s="159"/>
      <c r="J280" s="159"/>
      <c r="K280" s="159"/>
      <c r="L280" s="159"/>
      <c r="M280" s="172"/>
      <c r="N280" s="173"/>
      <c r="O280" s="174"/>
      <c r="P280" s="160"/>
      <c r="Q280" s="166"/>
      <c r="R280" s="214"/>
      <c r="S280" s="170"/>
      <c r="T280" s="160"/>
      <c r="U280" s="170"/>
      <c r="V280" s="170"/>
      <c r="W280" s="172"/>
      <c r="X280" s="160"/>
      <c r="Y280" s="172"/>
      <c r="Z280" s="170"/>
      <c r="AA280" s="175"/>
      <c r="AB280" s="170"/>
      <c r="AC280" s="159"/>
      <c r="AD280" s="264"/>
      <c r="AE280" s="165"/>
      <c r="AF280" s="165"/>
      <c r="AG280" s="165"/>
      <c r="AH280" s="165"/>
      <c r="AI280" s="166"/>
      <c r="AJ280" s="159"/>
      <c r="AK280" s="168"/>
      <c r="AL280" s="168"/>
      <c r="AM280" s="375"/>
      <c r="AN280" s="295"/>
      <c r="AO280" s="295"/>
      <c r="AP280" s="295"/>
      <c r="AQ280" s="295"/>
      <c r="AR280" s="295"/>
      <c r="AS280" s="295"/>
      <c r="AT280" s="295"/>
      <c r="AU280" s="295"/>
      <c r="AV280" s="295"/>
      <c r="AW280" s="295"/>
      <c r="AX280" s="295"/>
      <c r="AY280" s="295"/>
      <c r="AZ280" s="295"/>
      <c r="BA280" s="295"/>
      <c r="BB280" s="295"/>
      <c r="BC280" s="295"/>
      <c r="BD280" s="295"/>
      <c r="BE280" s="295"/>
      <c r="BF280" s="295"/>
      <c r="BG280" s="295"/>
      <c r="BH280" s="317"/>
    </row>
    <row r="281" spans="1:60" ht="55.5" customHeight="1" x14ac:dyDescent="0.3">
      <c r="A281" s="209"/>
      <c r="B281" s="238" t="s">
        <v>3</v>
      </c>
      <c r="C281" s="171" t="s">
        <v>1026</v>
      </c>
      <c r="D281" s="169" t="s">
        <v>1027</v>
      </c>
      <c r="E281" s="169" t="s">
        <v>1028</v>
      </c>
      <c r="F281" s="55" t="s">
        <v>104</v>
      </c>
      <c r="G281" s="67" t="s">
        <v>1029</v>
      </c>
      <c r="H281" s="209" t="s">
        <v>1030</v>
      </c>
      <c r="I281" s="169" t="s">
        <v>1031</v>
      </c>
      <c r="J281" s="159" t="s">
        <v>71</v>
      </c>
      <c r="K281" s="159" t="s">
        <v>1032</v>
      </c>
      <c r="L281" s="159" t="s">
        <v>152</v>
      </c>
      <c r="M281" s="172">
        <f>VLOOKUP(L281,'[20]Datos Validacion'!$C$6:$D$10,2,0)</f>
        <v>0.4</v>
      </c>
      <c r="N281" s="173" t="s">
        <v>74</v>
      </c>
      <c r="O281" s="174">
        <f>VLOOKUP(N281,'[20]Datos Validacion'!$E$6:$F$15,2,0)</f>
        <v>0.4</v>
      </c>
      <c r="P281" s="160" t="s">
        <v>1033</v>
      </c>
      <c r="Q281" s="166" t="s">
        <v>76</v>
      </c>
      <c r="R281" s="63" t="s">
        <v>1034</v>
      </c>
      <c r="S281" s="50" t="s">
        <v>78</v>
      </c>
      <c r="T281" s="51" t="s">
        <v>1035</v>
      </c>
      <c r="U281" s="50" t="s">
        <v>79</v>
      </c>
      <c r="V281" s="50" t="s">
        <v>80</v>
      </c>
      <c r="W281" s="52">
        <f>VLOOKUP(V281,'[20]Datos Validacion'!$K$6:$L$8,2,0)</f>
        <v>0.25</v>
      </c>
      <c r="X281" s="51" t="s">
        <v>96</v>
      </c>
      <c r="Y281" s="52">
        <f>VLOOKUP(X281,'[20]Datos Validacion'!$M$6:$N$7,2,0)</f>
        <v>0.15</v>
      </c>
      <c r="Z281" s="50" t="s">
        <v>82</v>
      </c>
      <c r="AA281" s="134" t="s">
        <v>1036</v>
      </c>
      <c r="AB281" s="50" t="s">
        <v>84</v>
      </c>
      <c r="AC281" s="51" t="s">
        <v>1037</v>
      </c>
      <c r="AD281" s="121">
        <f>+W281+Y281</f>
        <v>0.4</v>
      </c>
      <c r="AE281" s="109" t="str">
        <f>IF(AF281&lt;=20%,"MUY BAJA",IF(AF281&lt;=40%,"BAJA",IF(AF281&lt;=60%,"MEDIA",IF(AF281&lt;=80%,"ALTA","MUY ALTA"))))</f>
        <v>BAJA</v>
      </c>
      <c r="AF281" s="109">
        <f>IF(OR(V281="prevenir",V281="detectar"),(M281-(M281*AD281)), M281)</f>
        <v>0.24</v>
      </c>
      <c r="AG281" s="162" t="str">
        <f t="shared" ref="AG281" si="81">IF(AH281&lt;=20%,"LEVE",IF(AH281&lt;=40%,"MENOR",IF(AH281&lt;=60%,"MODERADO",IF(AH281&lt;=80%,"MAYOR","CATASTROFICO"))))</f>
        <v>MENOR</v>
      </c>
      <c r="AH281" s="162">
        <f>IF(OR(X281="prevenir",X281="detectar"),(O281-(O281*AF281)), O281)</f>
        <v>0.4</v>
      </c>
      <c r="AI281" s="166" t="s">
        <v>146</v>
      </c>
      <c r="AJ281" s="159" t="s">
        <v>86</v>
      </c>
      <c r="AK281" s="168"/>
      <c r="AL281" s="168"/>
      <c r="AM281" s="294"/>
      <c r="AN281" s="292"/>
      <c r="AO281" s="292"/>
      <c r="AP281" s="292"/>
      <c r="AQ281" s="300"/>
      <c r="AR281" s="292"/>
      <c r="AS281" s="292"/>
      <c r="AT281" s="300"/>
      <c r="AU281" s="292"/>
      <c r="AV281" s="292"/>
      <c r="AW281" s="300"/>
      <c r="AX281" s="292"/>
      <c r="AY281" s="292"/>
      <c r="AZ281" s="300"/>
      <c r="BA281" s="292"/>
      <c r="BB281" s="292"/>
      <c r="BC281" s="300"/>
      <c r="BD281" s="292"/>
      <c r="BE281" s="292"/>
      <c r="BF281" s="299"/>
      <c r="BG281" s="299"/>
      <c r="BH281" s="317" t="s">
        <v>2028</v>
      </c>
    </row>
    <row r="282" spans="1:60" ht="25" x14ac:dyDescent="0.3">
      <c r="A282" s="209"/>
      <c r="B282" s="238"/>
      <c r="C282" s="171"/>
      <c r="D282" s="169"/>
      <c r="E282" s="169"/>
      <c r="F282" s="55" t="s">
        <v>104</v>
      </c>
      <c r="G282" s="67" t="s">
        <v>1038</v>
      </c>
      <c r="H282" s="209"/>
      <c r="I282" s="169"/>
      <c r="J282" s="159"/>
      <c r="K282" s="159"/>
      <c r="L282" s="159"/>
      <c r="M282" s="172"/>
      <c r="N282" s="173"/>
      <c r="O282" s="174"/>
      <c r="P282" s="160"/>
      <c r="Q282" s="166"/>
      <c r="R282" s="222" t="s">
        <v>1039</v>
      </c>
      <c r="S282" s="203" t="s">
        <v>78</v>
      </c>
      <c r="T282" s="212" t="s">
        <v>1035</v>
      </c>
      <c r="U282" s="203" t="s">
        <v>79</v>
      </c>
      <c r="V282" s="203" t="s">
        <v>80</v>
      </c>
      <c r="W282" s="172">
        <f>VLOOKUP(V282,'[20]Datos Validacion'!$K$6:$L$8,2,0)</f>
        <v>0.25</v>
      </c>
      <c r="X282" s="212" t="s">
        <v>96</v>
      </c>
      <c r="Y282" s="172">
        <f>VLOOKUP(X282,'[20]Datos Validacion'!$M$6:$N$7,2,0)</f>
        <v>0.15</v>
      </c>
      <c r="Z282" s="203" t="s">
        <v>82</v>
      </c>
      <c r="AA282" s="239" t="s">
        <v>1036</v>
      </c>
      <c r="AB282" s="203" t="s">
        <v>84</v>
      </c>
      <c r="AC282" s="212" t="s">
        <v>1040</v>
      </c>
      <c r="AD282" s="164">
        <f>+W282+Y282</f>
        <v>0.4</v>
      </c>
      <c r="AE282" s="162" t="str">
        <f t="shared" ref="AE282" si="82">IF(AF282&lt;=20%,"MUY BAJA",IF(AF282&lt;=40%,"BAJA",IF(AF282&lt;=60%,"MEDIA",IF(AF282&lt;=80%,"ALTA","MUY ALTA"))))</f>
        <v>MUY BAJA</v>
      </c>
      <c r="AF282" s="165">
        <f>+AF281-(AF281*AD282)</f>
        <v>0.14399999999999999</v>
      </c>
      <c r="AG282" s="162"/>
      <c r="AH282" s="162"/>
      <c r="AI282" s="166"/>
      <c r="AJ282" s="159"/>
      <c r="AK282" s="168"/>
      <c r="AL282" s="168"/>
      <c r="AM282" s="294"/>
      <c r="AN282" s="292"/>
      <c r="AO282" s="292"/>
      <c r="AP282" s="292"/>
      <c r="AQ282" s="300"/>
      <c r="AR282" s="292"/>
      <c r="AS282" s="292"/>
      <c r="AT282" s="300"/>
      <c r="AU282" s="292"/>
      <c r="AV282" s="292"/>
      <c r="AW282" s="300"/>
      <c r="AX282" s="292"/>
      <c r="AY282" s="292"/>
      <c r="AZ282" s="300"/>
      <c r="BA282" s="292"/>
      <c r="BB282" s="292"/>
      <c r="BC282" s="300"/>
      <c r="BD282" s="292"/>
      <c r="BE282" s="292"/>
      <c r="BF282" s="299"/>
      <c r="BG282" s="299"/>
      <c r="BH282" s="317"/>
    </row>
    <row r="283" spans="1:60" ht="25" x14ac:dyDescent="0.3">
      <c r="A283" s="209"/>
      <c r="B283" s="238"/>
      <c r="C283" s="171"/>
      <c r="D283" s="169"/>
      <c r="E283" s="169"/>
      <c r="F283" s="55" t="s">
        <v>104</v>
      </c>
      <c r="G283" s="67" t="s">
        <v>1041</v>
      </c>
      <c r="H283" s="209"/>
      <c r="I283" s="169"/>
      <c r="J283" s="159"/>
      <c r="K283" s="159"/>
      <c r="L283" s="159"/>
      <c r="M283" s="172"/>
      <c r="N283" s="173"/>
      <c r="O283" s="174"/>
      <c r="P283" s="160"/>
      <c r="Q283" s="166"/>
      <c r="R283" s="222"/>
      <c r="S283" s="203"/>
      <c r="T283" s="212"/>
      <c r="U283" s="203"/>
      <c r="V283" s="203"/>
      <c r="W283" s="172"/>
      <c r="X283" s="212"/>
      <c r="Y283" s="172"/>
      <c r="Z283" s="203"/>
      <c r="AA283" s="239"/>
      <c r="AB283" s="203"/>
      <c r="AC283" s="212"/>
      <c r="AD283" s="164"/>
      <c r="AE283" s="162"/>
      <c r="AF283" s="165"/>
      <c r="AG283" s="162"/>
      <c r="AH283" s="162"/>
      <c r="AI283" s="166"/>
      <c r="AJ283" s="159"/>
      <c r="AK283" s="168"/>
      <c r="AL283" s="168"/>
      <c r="AM283" s="294"/>
      <c r="AN283" s="292"/>
      <c r="AO283" s="292"/>
      <c r="AP283" s="292"/>
      <c r="AQ283" s="300"/>
      <c r="AR283" s="292"/>
      <c r="AS283" s="292"/>
      <c r="AT283" s="300"/>
      <c r="AU283" s="292"/>
      <c r="AV283" s="292"/>
      <c r="AW283" s="300"/>
      <c r="AX283" s="292"/>
      <c r="AY283" s="292"/>
      <c r="AZ283" s="300"/>
      <c r="BA283" s="292"/>
      <c r="BB283" s="292"/>
      <c r="BC283" s="300"/>
      <c r="BD283" s="292"/>
      <c r="BE283" s="292"/>
      <c r="BF283" s="299"/>
      <c r="BG283" s="299"/>
      <c r="BH283" s="317"/>
    </row>
    <row r="284" spans="1:60" ht="37.5" x14ac:dyDescent="0.3">
      <c r="A284" s="209"/>
      <c r="B284" s="238"/>
      <c r="C284" s="171"/>
      <c r="D284" s="169"/>
      <c r="E284" s="169"/>
      <c r="F284" s="55" t="s">
        <v>104</v>
      </c>
      <c r="G284" s="67" t="s">
        <v>1042</v>
      </c>
      <c r="H284" s="209"/>
      <c r="I284" s="169"/>
      <c r="J284" s="159"/>
      <c r="K284" s="159"/>
      <c r="L284" s="159"/>
      <c r="M284" s="172"/>
      <c r="N284" s="173"/>
      <c r="O284" s="174"/>
      <c r="P284" s="160"/>
      <c r="Q284" s="166"/>
      <c r="R284" s="222" t="s">
        <v>1043</v>
      </c>
      <c r="S284" s="203" t="s">
        <v>78</v>
      </c>
      <c r="T284" s="212" t="s">
        <v>1035</v>
      </c>
      <c r="U284" s="203" t="s">
        <v>79</v>
      </c>
      <c r="V284" s="203" t="s">
        <v>184</v>
      </c>
      <c r="W284" s="172">
        <f>VLOOKUP(V284,'[20]Datos Validacion'!$K$6:$L$8,2,0)</f>
        <v>0.15</v>
      </c>
      <c r="X284" s="212" t="s">
        <v>96</v>
      </c>
      <c r="Y284" s="172">
        <f>VLOOKUP(X284,'[20]Datos Validacion'!$M$6:$N$7,2,0)</f>
        <v>0.15</v>
      </c>
      <c r="Z284" s="203" t="s">
        <v>82</v>
      </c>
      <c r="AA284" s="239" t="s">
        <v>1036</v>
      </c>
      <c r="AB284" s="203" t="s">
        <v>84</v>
      </c>
      <c r="AC284" s="212" t="s">
        <v>1044</v>
      </c>
      <c r="AD284" s="164">
        <f>+W284+Y284</f>
        <v>0.3</v>
      </c>
      <c r="AE284" s="162" t="str">
        <f>IF(AF284&lt;=20%,"MUY BAJA",IF(AF284&lt;=40%,"BAJA",IF(AF284&lt;=60%,"MEDIA",IF(AF284&lt;=80%,"ALTA","MUY ALTA"))))</f>
        <v>MUY BAJA</v>
      </c>
      <c r="AF284" s="165">
        <f>+AF282-(AF282*AD284)</f>
        <v>0.1008</v>
      </c>
      <c r="AG284" s="162"/>
      <c r="AH284" s="162"/>
      <c r="AI284" s="166"/>
      <c r="AJ284" s="159"/>
      <c r="AK284" s="168"/>
      <c r="AL284" s="168"/>
      <c r="AM284" s="294"/>
      <c r="AN284" s="292"/>
      <c r="AO284" s="292"/>
      <c r="AP284" s="292"/>
      <c r="AQ284" s="300"/>
      <c r="AR284" s="292"/>
      <c r="AS284" s="292"/>
      <c r="AT284" s="300"/>
      <c r="AU284" s="292"/>
      <c r="AV284" s="292"/>
      <c r="AW284" s="300"/>
      <c r="AX284" s="292"/>
      <c r="AY284" s="292"/>
      <c r="AZ284" s="300"/>
      <c r="BA284" s="292"/>
      <c r="BB284" s="292"/>
      <c r="BC284" s="300"/>
      <c r="BD284" s="292"/>
      <c r="BE284" s="292"/>
      <c r="BF284" s="299"/>
      <c r="BG284" s="299"/>
      <c r="BH284" s="317"/>
    </row>
    <row r="285" spans="1:60" ht="25" x14ac:dyDescent="0.3">
      <c r="A285" s="209"/>
      <c r="B285" s="238"/>
      <c r="C285" s="171"/>
      <c r="D285" s="169"/>
      <c r="E285" s="169"/>
      <c r="F285" s="55" t="s">
        <v>67</v>
      </c>
      <c r="G285" s="67" t="s">
        <v>1045</v>
      </c>
      <c r="H285" s="209"/>
      <c r="I285" s="169"/>
      <c r="J285" s="159"/>
      <c r="K285" s="159"/>
      <c r="L285" s="159"/>
      <c r="M285" s="172"/>
      <c r="N285" s="173"/>
      <c r="O285" s="174"/>
      <c r="P285" s="160"/>
      <c r="Q285" s="166"/>
      <c r="R285" s="222"/>
      <c r="S285" s="203"/>
      <c r="T285" s="212"/>
      <c r="U285" s="203"/>
      <c r="V285" s="203"/>
      <c r="W285" s="172"/>
      <c r="X285" s="212"/>
      <c r="Y285" s="172"/>
      <c r="Z285" s="203"/>
      <c r="AA285" s="239"/>
      <c r="AB285" s="203"/>
      <c r="AC285" s="212"/>
      <c r="AD285" s="164"/>
      <c r="AE285" s="162"/>
      <c r="AF285" s="165"/>
      <c r="AG285" s="162"/>
      <c r="AH285" s="162"/>
      <c r="AI285" s="166"/>
      <c r="AJ285" s="159"/>
      <c r="AK285" s="168"/>
      <c r="AL285" s="168"/>
      <c r="AM285" s="294"/>
      <c r="AN285" s="292"/>
      <c r="AO285" s="292"/>
      <c r="AP285" s="292"/>
      <c r="AQ285" s="300"/>
      <c r="AR285" s="292"/>
      <c r="AS285" s="292"/>
      <c r="AT285" s="300"/>
      <c r="AU285" s="292"/>
      <c r="AV285" s="292"/>
      <c r="AW285" s="300"/>
      <c r="AX285" s="292"/>
      <c r="AY285" s="292"/>
      <c r="AZ285" s="300"/>
      <c r="BA285" s="292"/>
      <c r="BB285" s="292"/>
      <c r="BC285" s="300"/>
      <c r="BD285" s="292"/>
      <c r="BE285" s="292"/>
      <c r="BF285" s="299"/>
      <c r="BG285" s="299"/>
      <c r="BH285" s="317"/>
    </row>
    <row r="286" spans="1:60" ht="25" x14ac:dyDescent="0.3">
      <c r="A286" s="209"/>
      <c r="B286" s="238"/>
      <c r="C286" s="171"/>
      <c r="D286" s="169"/>
      <c r="E286" s="169"/>
      <c r="F286" s="55" t="s">
        <v>104</v>
      </c>
      <c r="G286" s="67" t="s">
        <v>1046</v>
      </c>
      <c r="H286" s="209"/>
      <c r="I286" s="169"/>
      <c r="J286" s="159"/>
      <c r="K286" s="159"/>
      <c r="L286" s="159"/>
      <c r="M286" s="172"/>
      <c r="N286" s="173"/>
      <c r="O286" s="174"/>
      <c r="P286" s="160"/>
      <c r="Q286" s="166"/>
      <c r="R286" s="222"/>
      <c r="S286" s="203"/>
      <c r="T286" s="212"/>
      <c r="U286" s="203"/>
      <c r="V286" s="203"/>
      <c r="W286" s="172"/>
      <c r="X286" s="212"/>
      <c r="Y286" s="172"/>
      <c r="Z286" s="203"/>
      <c r="AA286" s="239"/>
      <c r="AB286" s="203"/>
      <c r="AC286" s="212"/>
      <c r="AD286" s="164"/>
      <c r="AE286" s="162"/>
      <c r="AF286" s="165"/>
      <c r="AG286" s="162"/>
      <c r="AH286" s="162"/>
      <c r="AI286" s="166"/>
      <c r="AJ286" s="159"/>
      <c r="AK286" s="168"/>
      <c r="AL286" s="168"/>
      <c r="AM286" s="294"/>
      <c r="AN286" s="292"/>
      <c r="AO286" s="292"/>
      <c r="AP286" s="292"/>
      <c r="AQ286" s="300"/>
      <c r="AR286" s="292"/>
      <c r="AS286" s="292"/>
      <c r="AT286" s="300"/>
      <c r="AU286" s="292"/>
      <c r="AV286" s="292"/>
      <c r="AW286" s="300"/>
      <c r="AX286" s="292"/>
      <c r="AY286" s="292"/>
      <c r="AZ286" s="300"/>
      <c r="BA286" s="292"/>
      <c r="BB286" s="292"/>
      <c r="BC286" s="300"/>
      <c r="BD286" s="292"/>
      <c r="BE286" s="292"/>
      <c r="BF286" s="299"/>
      <c r="BG286" s="299"/>
      <c r="BH286" s="317"/>
    </row>
    <row r="287" spans="1:60" ht="37.5" x14ac:dyDescent="0.3">
      <c r="A287" s="210"/>
      <c r="B287" s="240" t="s">
        <v>3</v>
      </c>
      <c r="C287" s="160" t="s">
        <v>1047</v>
      </c>
      <c r="D287" s="159" t="s">
        <v>1048</v>
      </c>
      <c r="E287" s="159" t="s">
        <v>952</v>
      </c>
      <c r="F287" s="110" t="s">
        <v>104</v>
      </c>
      <c r="G287" s="60" t="s">
        <v>1049</v>
      </c>
      <c r="H287" s="159" t="s">
        <v>1050</v>
      </c>
      <c r="I287" s="215" t="s">
        <v>1051</v>
      </c>
      <c r="J287" s="159" t="s">
        <v>71</v>
      </c>
      <c r="K287" s="159" t="s">
        <v>1052</v>
      </c>
      <c r="L287" s="159" t="s">
        <v>117</v>
      </c>
      <c r="M287" s="172">
        <f>VLOOKUP(L287,'[20]Datos Validacion'!$C$6:$D$10,2,0)</f>
        <v>0.2</v>
      </c>
      <c r="N287" s="173" t="s">
        <v>74</v>
      </c>
      <c r="O287" s="174">
        <f>VLOOKUP(N287,'[20]Datos Validacion'!$E$6:$F$15,2,0)</f>
        <v>0.4</v>
      </c>
      <c r="P287" s="160" t="s">
        <v>153</v>
      </c>
      <c r="Q287" s="166" t="s">
        <v>146</v>
      </c>
      <c r="R287" s="63" t="s">
        <v>1053</v>
      </c>
      <c r="S287" s="50" t="s">
        <v>78</v>
      </c>
      <c r="T287" s="50" t="s">
        <v>293</v>
      </c>
      <c r="U287" s="50" t="s">
        <v>79</v>
      </c>
      <c r="V287" s="50" t="s">
        <v>80</v>
      </c>
      <c r="W287" s="52">
        <f>VLOOKUP(V287,'[20]Datos Validacion'!$K$6:$L$8,2,0)</f>
        <v>0.25</v>
      </c>
      <c r="X287" s="51" t="s">
        <v>96</v>
      </c>
      <c r="Y287" s="52">
        <f>VLOOKUP(X287,'[20]Datos Validacion'!$M$6:$N$7,2,0)</f>
        <v>0.15</v>
      </c>
      <c r="Z287" s="50" t="s">
        <v>82</v>
      </c>
      <c r="AA287" s="134" t="s">
        <v>1054</v>
      </c>
      <c r="AB287" s="50" t="s">
        <v>84</v>
      </c>
      <c r="AC287" s="50" t="s">
        <v>1055</v>
      </c>
      <c r="AD287" s="121">
        <f t="shared" ref="AD287:AD296" si="83">+W287+Y287</f>
        <v>0.4</v>
      </c>
      <c r="AE287" s="109" t="str">
        <f>IF(AF287&lt;=20%,"MUY BAJA",IF(AF287&lt;=40%,"BAJA",IF(AF287&lt;=60%,"MEDIA",IF(AF287&lt;=80%,"ALTA","MUY ALTA"))))</f>
        <v>MUY BAJA</v>
      </c>
      <c r="AF287" s="109">
        <f>IF(OR(V287="prevenir",V287="detectar"),(M287-(M287*AD287)), M287)</f>
        <v>0.12</v>
      </c>
      <c r="AG287" s="162" t="str">
        <f t="shared" ref="AG287" si="84">IF(AH287&lt;=20%,"LEVE",IF(AH287&lt;=40%,"MENOR",IF(AH287&lt;=60%,"MODERADO",IF(AH287&lt;=80%,"MAYOR","CATASTROFICO"))))</f>
        <v>MENOR</v>
      </c>
      <c r="AH287" s="162">
        <f>IF(OR(X287="prevenir",X287="detectar"),(O287-(O287*AF287)), O287)</f>
        <v>0.4</v>
      </c>
      <c r="AI287" s="166" t="s">
        <v>146</v>
      </c>
      <c r="AJ287" s="159" t="s">
        <v>86</v>
      </c>
      <c r="AK287" s="168"/>
      <c r="AL287" s="168"/>
      <c r="AM287" s="305">
        <v>45119</v>
      </c>
      <c r="AN287" s="305" t="s">
        <v>952</v>
      </c>
      <c r="AO287" s="305"/>
      <c r="AP287" s="305" t="s">
        <v>1755</v>
      </c>
      <c r="AQ287" s="305" t="s">
        <v>1872</v>
      </c>
      <c r="AR287" s="305" t="s">
        <v>3</v>
      </c>
      <c r="AS287" s="305"/>
      <c r="AT287" s="305" t="s">
        <v>1878</v>
      </c>
      <c r="AU287" s="305" t="s">
        <v>3</v>
      </c>
      <c r="AV287" s="305"/>
      <c r="AW287" s="305" t="s">
        <v>1869</v>
      </c>
      <c r="AX287" s="305"/>
      <c r="AY287" s="305" t="s">
        <v>3</v>
      </c>
      <c r="AZ287" s="305" t="s">
        <v>1870</v>
      </c>
      <c r="BA287" s="305" t="s">
        <v>3</v>
      </c>
      <c r="BB287" s="305"/>
      <c r="BC287" s="305" t="s">
        <v>1879</v>
      </c>
      <c r="BD287" s="305"/>
      <c r="BE287" s="305" t="s">
        <v>1755</v>
      </c>
      <c r="BF287" s="305" t="s">
        <v>1870</v>
      </c>
      <c r="BG287" s="305"/>
      <c r="BH287" s="317" t="s">
        <v>2029</v>
      </c>
    </row>
    <row r="288" spans="1:60" ht="72" customHeight="1" x14ac:dyDescent="0.3">
      <c r="A288" s="210"/>
      <c r="B288" s="240"/>
      <c r="C288" s="160"/>
      <c r="D288" s="159"/>
      <c r="E288" s="159"/>
      <c r="F288" s="110" t="s">
        <v>67</v>
      </c>
      <c r="G288" s="60" t="s">
        <v>1056</v>
      </c>
      <c r="H288" s="159"/>
      <c r="I288" s="215"/>
      <c r="J288" s="159"/>
      <c r="K288" s="159"/>
      <c r="L288" s="159"/>
      <c r="M288" s="172"/>
      <c r="N288" s="173"/>
      <c r="O288" s="174"/>
      <c r="P288" s="160"/>
      <c r="Q288" s="166"/>
      <c r="R288" s="63" t="s">
        <v>1057</v>
      </c>
      <c r="S288" s="50" t="s">
        <v>78</v>
      </c>
      <c r="T288" s="50" t="s">
        <v>293</v>
      </c>
      <c r="U288" s="50" t="s">
        <v>79</v>
      </c>
      <c r="V288" s="50" t="s">
        <v>184</v>
      </c>
      <c r="W288" s="52">
        <f>VLOOKUP(V288,'[20]Datos Validacion'!$K$6:$L$8,2,0)</f>
        <v>0.15</v>
      </c>
      <c r="X288" s="51" t="s">
        <v>96</v>
      </c>
      <c r="Y288" s="52">
        <f>VLOOKUP(X288,'[20]Datos Validacion'!$M$6:$N$7,2,0)</f>
        <v>0.15</v>
      </c>
      <c r="Z288" s="50" t="s">
        <v>82</v>
      </c>
      <c r="AA288" s="134" t="s">
        <v>1058</v>
      </c>
      <c r="AB288" s="50" t="s">
        <v>84</v>
      </c>
      <c r="AC288" s="51" t="s">
        <v>1059</v>
      </c>
      <c r="AD288" s="121">
        <f t="shared" si="83"/>
        <v>0.3</v>
      </c>
      <c r="AE288" s="109" t="str">
        <f>IF(AF288&lt;=20%,"MUY BAJA",IF(AF288&lt;=40%,"BAJA",IF(AF288&lt;=60%,"MEDIA",IF(AF288&lt;=80%,"ALTA","MUY ALTA"))))</f>
        <v>MUY BAJA</v>
      </c>
      <c r="AF288" s="108">
        <f>+AF287-(AF287*AD288)</f>
        <v>8.3999999999999991E-2</v>
      </c>
      <c r="AG288" s="162"/>
      <c r="AH288" s="162"/>
      <c r="AI288" s="166"/>
      <c r="AJ288" s="159"/>
      <c r="AK288" s="168"/>
      <c r="AL288" s="168"/>
      <c r="AM288" s="305"/>
      <c r="AN288" s="305"/>
      <c r="AO288" s="305"/>
      <c r="AP288" s="305"/>
      <c r="AQ288" s="305"/>
      <c r="AR288" s="305"/>
      <c r="AS288" s="305"/>
      <c r="AT288" s="305"/>
      <c r="AU288" s="305"/>
      <c r="AV288" s="305"/>
      <c r="AW288" s="305"/>
      <c r="AX288" s="305"/>
      <c r="AY288" s="305"/>
      <c r="AZ288" s="305"/>
      <c r="BA288" s="305"/>
      <c r="BB288" s="305"/>
      <c r="BC288" s="305"/>
      <c r="BD288" s="305"/>
      <c r="BE288" s="305"/>
      <c r="BF288" s="305"/>
      <c r="BG288" s="305"/>
      <c r="BH288" s="317"/>
    </row>
    <row r="289" spans="1:61" ht="125" x14ac:dyDescent="0.3">
      <c r="A289" s="352"/>
      <c r="B289" s="153" t="s">
        <v>3</v>
      </c>
      <c r="C289" s="51" t="s">
        <v>1060</v>
      </c>
      <c r="D289" s="110" t="s">
        <v>1048</v>
      </c>
      <c r="E289" s="110" t="s">
        <v>952</v>
      </c>
      <c r="F289" s="110" t="s">
        <v>67</v>
      </c>
      <c r="G289" s="61" t="s">
        <v>1061</v>
      </c>
      <c r="H289" s="110" t="s">
        <v>1062</v>
      </c>
      <c r="I289" s="154" t="s">
        <v>1063</v>
      </c>
      <c r="J289" s="110" t="s">
        <v>71</v>
      </c>
      <c r="K289" s="58" t="s">
        <v>1064</v>
      </c>
      <c r="L289" s="110" t="s">
        <v>152</v>
      </c>
      <c r="M289" s="52">
        <f>VLOOKUP(L289,'[20]Datos Validacion'!$C$6:$D$10,2,0)</f>
        <v>0.4</v>
      </c>
      <c r="N289" s="150" t="s">
        <v>76</v>
      </c>
      <c r="O289" s="151">
        <f>VLOOKUP(N289,'[20]Datos Validacion'!$E$6:$F$15,2,0)</f>
        <v>0.6</v>
      </c>
      <c r="P289" s="59" t="s">
        <v>1065</v>
      </c>
      <c r="Q289" s="149" t="s">
        <v>76</v>
      </c>
      <c r="R289" s="53" t="s">
        <v>1066</v>
      </c>
      <c r="S289" s="50" t="s">
        <v>78</v>
      </c>
      <c r="T289" s="50" t="s">
        <v>1067</v>
      </c>
      <c r="U289" s="50" t="s">
        <v>79</v>
      </c>
      <c r="V289" s="50" t="s">
        <v>184</v>
      </c>
      <c r="W289" s="52">
        <f>VLOOKUP(V289,'[20]Datos Validacion'!$K$6:$L$8,2,0)</f>
        <v>0.15</v>
      </c>
      <c r="X289" s="51" t="s">
        <v>81</v>
      </c>
      <c r="Y289" s="52">
        <f>VLOOKUP(X289,'[20]Datos Validacion'!$M$6:$N$7,2,0)</f>
        <v>0.25</v>
      </c>
      <c r="Z289" s="50" t="s">
        <v>82</v>
      </c>
      <c r="AA289" s="134" t="s">
        <v>1068</v>
      </c>
      <c r="AB289" s="50" t="s">
        <v>84</v>
      </c>
      <c r="AC289" s="50" t="s">
        <v>1068</v>
      </c>
      <c r="AD289" s="121">
        <f t="shared" si="83"/>
        <v>0.4</v>
      </c>
      <c r="AE289" s="109" t="str">
        <f t="shared" ref="AE289" si="85">IF(AF289&lt;=20%,"MUY BAJA",IF(AF289&lt;=40%,"BAJA",IF(AF289&lt;=60%,"MEDIA",IF(AF289&lt;=80%,"ALTA","MUY ALTA"))))</f>
        <v>BAJA</v>
      </c>
      <c r="AF289" s="109">
        <f>IF(OR(V289="prevenir",V289="detectar"),(M289-(M289*AD289)), M289)</f>
        <v>0.24</v>
      </c>
      <c r="AG289" s="109" t="str">
        <f t="shared" ref="AG289" si="86">IF(AH289&lt;=20%,"LEVE",IF(AH289&lt;=40%,"MENOR",IF(AH289&lt;=60%,"MODERADO",IF(AH289&lt;=80%,"MAYOR","CATASTROFICO"))))</f>
        <v>MODERADO</v>
      </c>
      <c r="AH289" s="109">
        <f>IF(OR(X289="prevenir",X289="detectar"),(O289-(O289*AF289)), O289)</f>
        <v>0.6</v>
      </c>
      <c r="AI289" s="149" t="s">
        <v>76</v>
      </c>
      <c r="AJ289" s="110" t="s">
        <v>86</v>
      </c>
      <c r="AK289" s="74"/>
      <c r="AL289" s="74"/>
      <c r="AM289" s="340">
        <v>45119</v>
      </c>
      <c r="AN289" s="341" t="s">
        <v>952</v>
      </c>
      <c r="AO289" s="341"/>
      <c r="AP289" s="341" t="s">
        <v>1755</v>
      </c>
      <c r="AQ289" s="307" t="s">
        <v>1872</v>
      </c>
      <c r="AR289" s="341" t="s">
        <v>3</v>
      </c>
      <c r="AS289" s="389"/>
      <c r="AT289" s="343" t="s">
        <v>1878</v>
      </c>
      <c r="AU289" s="341" t="s">
        <v>3</v>
      </c>
      <c r="AV289" s="341"/>
      <c r="AW289" s="343" t="s">
        <v>1869</v>
      </c>
      <c r="AX289" s="341"/>
      <c r="AY289" s="341" t="s">
        <v>3</v>
      </c>
      <c r="AZ289" s="343" t="s">
        <v>1880</v>
      </c>
      <c r="BA289" s="341" t="s">
        <v>3</v>
      </c>
      <c r="BB289" s="341"/>
      <c r="BC289" s="343" t="s">
        <v>1881</v>
      </c>
      <c r="BD289" s="341"/>
      <c r="BE289" s="341" t="s">
        <v>1755</v>
      </c>
      <c r="BF289" s="309" t="s">
        <v>1870</v>
      </c>
      <c r="BG289" s="341"/>
      <c r="BH289" s="290" t="s">
        <v>2030</v>
      </c>
    </row>
    <row r="290" spans="1:61" s="48" customFormat="1" ht="50" x14ac:dyDescent="0.35">
      <c r="A290" s="210"/>
      <c r="B290" s="240" t="s">
        <v>3</v>
      </c>
      <c r="C290" s="212" t="s">
        <v>1069</v>
      </c>
      <c r="D290" s="159" t="s">
        <v>1048</v>
      </c>
      <c r="E290" s="159" t="s">
        <v>952</v>
      </c>
      <c r="F290" s="110" t="s">
        <v>104</v>
      </c>
      <c r="G290" s="390" t="s">
        <v>1070</v>
      </c>
      <c r="H290" s="203" t="s">
        <v>1071</v>
      </c>
      <c r="I290" s="159" t="s">
        <v>1072</v>
      </c>
      <c r="J290" s="159" t="s">
        <v>71</v>
      </c>
      <c r="K290" s="159" t="s">
        <v>1073</v>
      </c>
      <c r="L290" s="159" t="s">
        <v>73</v>
      </c>
      <c r="M290" s="172">
        <f>VLOOKUP(L290,'[20]Datos Validacion'!$C$6:$D$10,2,0)</f>
        <v>0.6</v>
      </c>
      <c r="N290" s="173" t="s">
        <v>74</v>
      </c>
      <c r="O290" s="174">
        <f>VLOOKUP(N290,'[20]Datos Validacion'!$E$6:$F$15,2,0)</f>
        <v>0.4</v>
      </c>
      <c r="P290" s="160" t="s">
        <v>1074</v>
      </c>
      <c r="Q290" s="166" t="s">
        <v>76</v>
      </c>
      <c r="R290" s="63" t="s">
        <v>1075</v>
      </c>
      <c r="S290" s="50" t="s">
        <v>78</v>
      </c>
      <c r="T290" s="50" t="s">
        <v>1076</v>
      </c>
      <c r="U290" s="50" t="s">
        <v>79</v>
      </c>
      <c r="V290" s="50" t="s">
        <v>80</v>
      </c>
      <c r="W290" s="52">
        <f>VLOOKUP(V290,'[20]Datos Validacion'!$K$6:$L$8,2,0)</f>
        <v>0.25</v>
      </c>
      <c r="X290" s="51" t="s">
        <v>96</v>
      </c>
      <c r="Y290" s="52">
        <f>VLOOKUP(X290,'[20]Datos Validacion'!$M$6:$N$7,2,0)</f>
        <v>0.15</v>
      </c>
      <c r="Z290" s="50" t="s">
        <v>492</v>
      </c>
      <c r="AA290" s="134"/>
      <c r="AB290" s="50" t="s">
        <v>1025</v>
      </c>
      <c r="AC290" s="50"/>
      <c r="AD290" s="121">
        <f t="shared" si="83"/>
        <v>0.4</v>
      </c>
      <c r="AE290" s="109" t="str">
        <f>IF(AF290&lt;=20%,"MUY BAJA",IF(AF290&lt;=40%,"BAJA",IF(AF290&lt;=60%,"MEDIA",IF(AF290&lt;=80%,"ALTA","MUY ALTA"))))</f>
        <v>BAJA</v>
      </c>
      <c r="AF290" s="109">
        <f>IF(OR(V290="prevenir",V290="detectar"),(M290-(M290*AD290)), M290)</f>
        <v>0.36</v>
      </c>
      <c r="AG290" s="162" t="str">
        <f>IF(AH290&lt;=20%,"LEVE",IF(AH290&lt;=40%,"MENOR",IF(AH290&lt;=60%,"MODERADO",IF(AH290&lt;=80%,"MAYOR","CATASTROFICO"))))</f>
        <v>MENOR</v>
      </c>
      <c r="AH290" s="162">
        <f>IF(V290="corregir",(O290-(O290*AD290)), O290)</f>
        <v>0.4</v>
      </c>
      <c r="AI290" s="166" t="s">
        <v>76</v>
      </c>
      <c r="AJ290" s="159" t="s">
        <v>86</v>
      </c>
      <c r="AK290" s="168"/>
      <c r="AL290" s="168"/>
      <c r="AM290" s="305">
        <v>45119</v>
      </c>
      <c r="AN290" s="305" t="s">
        <v>952</v>
      </c>
      <c r="AO290" s="305"/>
      <c r="AP290" s="292" t="s">
        <v>1755</v>
      </c>
      <c r="AQ290" s="307" t="s">
        <v>1872</v>
      </c>
      <c r="AR290" s="292" t="s">
        <v>1755</v>
      </c>
      <c r="AS290" s="292"/>
      <c r="AT290" s="343" t="s">
        <v>1882</v>
      </c>
      <c r="AU290" s="292" t="s">
        <v>1755</v>
      </c>
      <c r="AV290" s="292"/>
      <c r="AW290" s="343" t="s">
        <v>1869</v>
      </c>
      <c r="AX290" s="292"/>
      <c r="AY290" s="292" t="s">
        <v>1755</v>
      </c>
      <c r="AZ290" s="343" t="s">
        <v>1880</v>
      </c>
      <c r="BA290" s="292" t="s">
        <v>1755</v>
      </c>
      <c r="BB290" s="292"/>
      <c r="BC290" s="343" t="s">
        <v>1883</v>
      </c>
      <c r="BD290" s="292"/>
      <c r="BE290" s="292" t="s">
        <v>3</v>
      </c>
      <c r="BF290" s="309" t="s">
        <v>1870</v>
      </c>
      <c r="BG290" s="292"/>
      <c r="BH290" s="317" t="s">
        <v>2031</v>
      </c>
      <c r="BI290" s="144"/>
    </row>
    <row r="291" spans="1:61" ht="37.5" x14ac:dyDescent="0.3">
      <c r="A291" s="210"/>
      <c r="B291" s="240"/>
      <c r="C291" s="212"/>
      <c r="D291" s="159"/>
      <c r="E291" s="159"/>
      <c r="F291" s="110" t="s">
        <v>67</v>
      </c>
      <c r="G291" s="390" t="s">
        <v>1077</v>
      </c>
      <c r="H291" s="203"/>
      <c r="I291" s="159"/>
      <c r="J291" s="159"/>
      <c r="K291" s="159"/>
      <c r="L291" s="159"/>
      <c r="M291" s="172"/>
      <c r="N291" s="173"/>
      <c r="O291" s="174"/>
      <c r="P291" s="160"/>
      <c r="Q291" s="166"/>
      <c r="R291" s="63" t="s">
        <v>1078</v>
      </c>
      <c r="S291" s="50" t="s">
        <v>78</v>
      </c>
      <c r="T291" s="50" t="s">
        <v>1076</v>
      </c>
      <c r="U291" s="50" t="s">
        <v>79</v>
      </c>
      <c r="V291" s="50" t="s">
        <v>80</v>
      </c>
      <c r="W291" s="52">
        <f>VLOOKUP(V291,'[20]Datos Validacion'!$K$6:$L$8,2,0)</f>
        <v>0.25</v>
      </c>
      <c r="X291" s="51" t="s">
        <v>96</v>
      </c>
      <c r="Y291" s="52">
        <f>VLOOKUP(X291,'[20]Datos Validacion'!$M$6:$N$7,2,0)</f>
        <v>0.15</v>
      </c>
      <c r="Z291" s="50" t="s">
        <v>492</v>
      </c>
      <c r="AA291" s="134"/>
      <c r="AB291" s="50" t="s">
        <v>84</v>
      </c>
      <c r="AC291" s="51" t="s">
        <v>1079</v>
      </c>
      <c r="AD291" s="121">
        <f t="shared" si="83"/>
        <v>0.4</v>
      </c>
      <c r="AE291" s="109" t="str">
        <f t="shared" ref="AE291" si="87">IF(AF291&lt;=20%,"MUY BAJA",IF(AF291&lt;=40%,"BAJA",IF(AF291&lt;=60%,"MEDIA",IF(AF291&lt;=80%,"ALTA","MUY ALTA"))))</f>
        <v>BAJA</v>
      </c>
      <c r="AF291" s="108">
        <f>+AF290-(AF290*AD291)</f>
        <v>0.216</v>
      </c>
      <c r="AG291" s="162"/>
      <c r="AH291" s="162"/>
      <c r="AI291" s="166"/>
      <c r="AJ291" s="159"/>
      <c r="AK291" s="168"/>
      <c r="AL291" s="168"/>
      <c r="AM291" s="305"/>
      <c r="AN291" s="305"/>
      <c r="AO291" s="305"/>
      <c r="AP291" s="292"/>
      <c r="AQ291" s="307"/>
      <c r="AR291" s="292"/>
      <c r="AS291" s="292"/>
      <c r="AT291" s="343"/>
      <c r="AU291" s="292"/>
      <c r="AV291" s="292"/>
      <c r="AW291" s="343"/>
      <c r="AX291" s="292"/>
      <c r="AY291" s="292"/>
      <c r="AZ291" s="343"/>
      <c r="BA291" s="292"/>
      <c r="BB291" s="292"/>
      <c r="BC291" s="343"/>
      <c r="BD291" s="292"/>
      <c r="BE291" s="292"/>
      <c r="BF291" s="309"/>
      <c r="BG291" s="292"/>
      <c r="BH291" s="317"/>
    </row>
    <row r="292" spans="1:61" ht="46.5" customHeight="1" x14ac:dyDescent="0.3">
      <c r="A292" s="210"/>
      <c r="B292" s="240" t="s">
        <v>3</v>
      </c>
      <c r="C292" s="212" t="s">
        <v>1080</v>
      </c>
      <c r="D292" s="159" t="s">
        <v>1081</v>
      </c>
      <c r="E292" s="159" t="s">
        <v>1082</v>
      </c>
      <c r="F292" s="110" t="s">
        <v>493</v>
      </c>
      <c r="G292" s="113" t="s">
        <v>1083</v>
      </c>
      <c r="H292" s="159" t="s">
        <v>1084</v>
      </c>
      <c r="I292" s="215" t="s">
        <v>1085</v>
      </c>
      <c r="J292" s="159" t="s">
        <v>71</v>
      </c>
      <c r="K292" s="159" t="s">
        <v>1086</v>
      </c>
      <c r="L292" s="159" t="s">
        <v>152</v>
      </c>
      <c r="M292" s="172">
        <f>VLOOKUP(L292,'[20]Datos Validacion'!$C$6:$D$10,2,0)</f>
        <v>0.4</v>
      </c>
      <c r="N292" s="173" t="s">
        <v>223</v>
      </c>
      <c r="O292" s="174">
        <f>VLOOKUP(N292,'[20]Datos Validacion'!$E$6:$F$15,2,0)</f>
        <v>0.2</v>
      </c>
      <c r="P292" s="160" t="s">
        <v>291</v>
      </c>
      <c r="Q292" s="166" t="s">
        <v>146</v>
      </c>
      <c r="R292" s="63" t="s">
        <v>1087</v>
      </c>
      <c r="S292" s="50" t="s">
        <v>78</v>
      </c>
      <c r="T292" s="51" t="s">
        <v>1088</v>
      </c>
      <c r="U292" s="50" t="s">
        <v>79</v>
      </c>
      <c r="V292" s="50" t="s">
        <v>80</v>
      </c>
      <c r="W292" s="52">
        <f>VLOOKUP(V292,'[20]Datos Validacion'!$K$6:$L$8,2,0)</f>
        <v>0.25</v>
      </c>
      <c r="X292" s="51" t="s">
        <v>96</v>
      </c>
      <c r="Y292" s="52">
        <f>VLOOKUP(X292,'[20]Datos Validacion'!$M$6:$N$7,2,0)</f>
        <v>0.15</v>
      </c>
      <c r="Z292" s="50" t="s">
        <v>82</v>
      </c>
      <c r="AA292" s="62" t="s">
        <v>1089</v>
      </c>
      <c r="AB292" s="50" t="s">
        <v>84</v>
      </c>
      <c r="AC292" s="51" t="s">
        <v>1090</v>
      </c>
      <c r="AD292" s="121">
        <f t="shared" si="83"/>
        <v>0.4</v>
      </c>
      <c r="AE292" s="109" t="str">
        <f>IF(AF292&lt;=20%,"MUY BAJA",IF(AF292&lt;=40%,"BAJA",IF(AF292&lt;=60%,"MEDIA",IF(AF292&lt;=80%,"ALTA","MUY ALTA"))))</f>
        <v>BAJA</v>
      </c>
      <c r="AF292" s="109">
        <f>IF(OR(V292="prevenir",V292="detectar"),(M292-(M292*AD292)), M292)</f>
        <v>0.24</v>
      </c>
      <c r="AG292" s="162" t="str">
        <f>IF(AH292&lt;=20%,"LEVE",IF(AH292&lt;=40%,"MENOR",IF(AH292&lt;=60%,"MODERADO",IF(AH292&lt;=80%,"MAYOR","CATASTROFICO"))))</f>
        <v>LEVE</v>
      </c>
      <c r="AH292" s="220">
        <f>IF(V294="corregir",(O292-(O292*AD294)), O292)</f>
        <v>0.15000000000000002</v>
      </c>
      <c r="AI292" s="166" t="s">
        <v>146</v>
      </c>
      <c r="AJ292" s="159" t="s">
        <v>86</v>
      </c>
      <c r="AK292" s="168"/>
      <c r="AL292" s="168"/>
      <c r="AM292" s="294"/>
      <c r="AN292" s="292"/>
      <c r="AO292" s="292"/>
      <c r="AP292" s="292"/>
      <c r="AQ292" s="313"/>
      <c r="AR292" s="299"/>
      <c r="AS292" s="299"/>
      <c r="AT292" s="313"/>
      <c r="AU292" s="299"/>
      <c r="AV292" s="299"/>
      <c r="AW292" s="313"/>
      <c r="AX292" s="299"/>
      <c r="AY292" s="299"/>
      <c r="AZ292" s="313"/>
      <c r="BA292" s="299"/>
      <c r="BB292" s="299"/>
      <c r="BC292" s="299"/>
      <c r="BD292" s="299"/>
      <c r="BE292" s="299"/>
      <c r="BF292" s="300"/>
      <c r="BG292" s="299"/>
      <c r="BH292" s="317" t="s">
        <v>2028</v>
      </c>
    </row>
    <row r="293" spans="1:61" ht="71.25" customHeight="1" x14ac:dyDescent="0.3">
      <c r="A293" s="210"/>
      <c r="B293" s="240"/>
      <c r="C293" s="212"/>
      <c r="D293" s="159"/>
      <c r="E293" s="159"/>
      <c r="F293" s="110" t="s">
        <v>493</v>
      </c>
      <c r="G293" s="113" t="s">
        <v>1091</v>
      </c>
      <c r="H293" s="159"/>
      <c r="I293" s="215"/>
      <c r="J293" s="159"/>
      <c r="K293" s="159"/>
      <c r="L293" s="159"/>
      <c r="M293" s="172"/>
      <c r="N293" s="173"/>
      <c r="O293" s="174"/>
      <c r="P293" s="160"/>
      <c r="Q293" s="166"/>
      <c r="R293" s="63" t="s">
        <v>1092</v>
      </c>
      <c r="S293" s="50" t="s">
        <v>78</v>
      </c>
      <c r="T293" s="51" t="s">
        <v>1088</v>
      </c>
      <c r="U293" s="50" t="s">
        <v>79</v>
      </c>
      <c r="V293" s="50" t="s">
        <v>80</v>
      </c>
      <c r="W293" s="52">
        <f>VLOOKUP(V293,'[20]Datos Validacion'!$K$6:$L$8,2,0)</f>
        <v>0.25</v>
      </c>
      <c r="X293" s="51" t="s">
        <v>96</v>
      </c>
      <c r="Y293" s="52">
        <f>VLOOKUP(X293,'[20]Datos Validacion'!$M$6:$N$7,2,0)</f>
        <v>0.15</v>
      </c>
      <c r="Z293" s="50" t="s">
        <v>82</v>
      </c>
      <c r="AA293" s="62" t="s">
        <v>1089</v>
      </c>
      <c r="AB293" s="50" t="s">
        <v>84</v>
      </c>
      <c r="AC293" s="51" t="s">
        <v>1090</v>
      </c>
      <c r="AD293" s="121">
        <f t="shared" si="83"/>
        <v>0.4</v>
      </c>
      <c r="AE293" s="162" t="str">
        <f t="shared" ref="AE293" si="88">IF(AF293&lt;=20%,"MUY BAJA",IF(AF293&lt;=40%,"BAJA",IF(AF293&lt;=60%,"MEDIA",IF(AF293&lt;=80%,"ALTA","MUY ALTA"))))</f>
        <v>MUY BAJA</v>
      </c>
      <c r="AF293" s="165">
        <f>+AF292-(AF292*AD293)</f>
        <v>0.14399999999999999</v>
      </c>
      <c r="AG293" s="162"/>
      <c r="AH293" s="220"/>
      <c r="AI293" s="166"/>
      <c r="AJ293" s="159"/>
      <c r="AK293" s="168"/>
      <c r="AL293" s="168"/>
      <c r="AM293" s="294"/>
      <c r="AN293" s="292"/>
      <c r="AO293" s="292"/>
      <c r="AP293" s="292"/>
      <c r="AQ293" s="313"/>
      <c r="AR293" s="299"/>
      <c r="AS293" s="299"/>
      <c r="AT293" s="313"/>
      <c r="AU293" s="299"/>
      <c r="AV293" s="299"/>
      <c r="AW293" s="313"/>
      <c r="AX293" s="299"/>
      <c r="AY293" s="299"/>
      <c r="AZ293" s="313"/>
      <c r="BA293" s="299"/>
      <c r="BB293" s="299"/>
      <c r="BC293" s="299"/>
      <c r="BD293" s="299"/>
      <c r="BE293" s="299"/>
      <c r="BF293" s="300"/>
      <c r="BG293" s="299"/>
      <c r="BH293" s="317"/>
    </row>
    <row r="294" spans="1:61" ht="48" customHeight="1" x14ac:dyDescent="0.3">
      <c r="A294" s="210"/>
      <c r="B294" s="240"/>
      <c r="C294" s="212"/>
      <c r="D294" s="159"/>
      <c r="E294" s="159"/>
      <c r="F294" s="110" t="s">
        <v>104</v>
      </c>
      <c r="G294" s="113" t="s">
        <v>1093</v>
      </c>
      <c r="H294" s="159"/>
      <c r="I294" s="215"/>
      <c r="J294" s="159"/>
      <c r="K294" s="159"/>
      <c r="L294" s="159"/>
      <c r="M294" s="172"/>
      <c r="N294" s="173"/>
      <c r="O294" s="174"/>
      <c r="P294" s="160"/>
      <c r="Q294" s="166"/>
      <c r="R294" s="63" t="s">
        <v>1094</v>
      </c>
      <c r="S294" s="50" t="s">
        <v>78</v>
      </c>
      <c r="T294" s="51" t="s">
        <v>1088</v>
      </c>
      <c r="U294" s="50" t="s">
        <v>238</v>
      </c>
      <c r="V294" s="50" t="s">
        <v>1024</v>
      </c>
      <c r="W294" s="52">
        <f>VLOOKUP(V294,'[20]Datos Validacion'!$K$6:$L$8,2,0)</f>
        <v>0.1</v>
      </c>
      <c r="X294" s="51" t="s">
        <v>96</v>
      </c>
      <c r="Y294" s="52">
        <f>VLOOKUP(X294,'[20]Datos Validacion'!$M$6:$N$7,2,0)</f>
        <v>0.15</v>
      </c>
      <c r="Z294" s="50" t="s">
        <v>82</v>
      </c>
      <c r="AA294" s="134" t="s">
        <v>1095</v>
      </c>
      <c r="AB294" s="50" t="s">
        <v>84</v>
      </c>
      <c r="AC294" s="51" t="s">
        <v>1096</v>
      </c>
      <c r="AD294" s="121">
        <f t="shared" si="83"/>
        <v>0.25</v>
      </c>
      <c r="AE294" s="162"/>
      <c r="AF294" s="165"/>
      <c r="AG294" s="162"/>
      <c r="AH294" s="220"/>
      <c r="AI294" s="166"/>
      <c r="AJ294" s="159"/>
      <c r="AK294" s="168"/>
      <c r="AL294" s="168"/>
      <c r="AM294" s="294"/>
      <c r="AN294" s="292"/>
      <c r="AO294" s="292"/>
      <c r="AP294" s="292"/>
      <c r="AQ294" s="313"/>
      <c r="AR294" s="299"/>
      <c r="AS294" s="299"/>
      <c r="AT294" s="313"/>
      <c r="AU294" s="299"/>
      <c r="AV294" s="299"/>
      <c r="AW294" s="313"/>
      <c r="AX294" s="299"/>
      <c r="AY294" s="299"/>
      <c r="AZ294" s="313"/>
      <c r="BA294" s="299"/>
      <c r="BB294" s="299"/>
      <c r="BC294" s="299"/>
      <c r="BD294" s="299"/>
      <c r="BE294" s="299"/>
      <c r="BF294" s="300"/>
      <c r="BG294" s="299"/>
      <c r="BH294" s="317"/>
    </row>
    <row r="295" spans="1:61" ht="39.75" customHeight="1" x14ac:dyDescent="0.3">
      <c r="A295" s="210"/>
      <c r="B295" s="240" t="s">
        <v>3</v>
      </c>
      <c r="C295" s="212" t="s">
        <v>1097</v>
      </c>
      <c r="D295" s="159" t="s">
        <v>1098</v>
      </c>
      <c r="E295" s="159" t="s">
        <v>1099</v>
      </c>
      <c r="F295" s="110" t="s">
        <v>67</v>
      </c>
      <c r="G295" s="60" t="s">
        <v>1100</v>
      </c>
      <c r="H295" s="159" t="s">
        <v>1101</v>
      </c>
      <c r="I295" s="215" t="s">
        <v>1102</v>
      </c>
      <c r="J295" s="159" t="s">
        <v>71</v>
      </c>
      <c r="K295" s="159" t="s">
        <v>1103</v>
      </c>
      <c r="L295" s="159" t="s">
        <v>117</v>
      </c>
      <c r="M295" s="172">
        <f>VLOOKUP(L295,'[20]Datos Validacion'!$C$6:$D$10,2,0)</f>
        <v>0.2</v>
      </c>
      <c r="N295" s="173" t="s">
        <v>223</v>
      </c>
      <c r="O295" s="174">
        <f>VLOOKUP(N295,'[20]Datos Validacion'!$E$6:$F$15,2,0)</f>
        <v>0.2</v>
      </c>
      <c r="P295" s="160" t="s">
        <v>1104</v>
      </c>
      <c r="Q295" s="166" t="s">
        <v>146</v>
      </c>
      <c r="R295" s="63" t="s">
        <v>1105</v>
      </c>
      <c r="S295" s="50" t="s">
        <v>78</v>
      </c>
      <c r="T295" s="50" t="s">
        <v>1106</v>
      </c>
      <c r="U295" s="50" t="s">
        <v>79</v>
      </c>
      <c r="V295" s="50" t="s">
        <v>80</v>
      </c>
      <c r="W295" s="52">
        <f>VLOOKUP(V295,'[20]Datos Validacion'!$K$6:$L$8,2,0)</f>
        <v>0.25</v>
      </c>
      <c r="X295" s="51" t="s">
        <v>96</v>
      </c>
      <c r="Y295" s="52">
        <f>VLOOKUP(X295,'[20]Datos Validacion'!$M$6:$N$7,2,0)</f>
        <v>0.15</v>
      </c>
      <c r="Z295" s="50" t="s">
        <v>82</v>
      </c>
      <c r="AA295" s="62" t="s">
        <v>1107</v>
      </c>
      <c r="AB295" s="50" t="s">
        <v>84</v>
      </c>
      <c r="AC295" s="51" t="s">
        <v>1108</v>
      </c>
      <c r="AD295" s="121">
        <f t="shared" si="83"/>
        <v>0.4</v>
      </c>
      <c r="AE295" s="109" t="str">
        <f t="shared" ref="AE295" si="89">IF(AF295&lt;=20%,"MUY BAJA",IF(AF295&lt;=40%,"BAJA",IF(AF295&lt;=60%,"MEDIA",IF(AF295&lt;=80%,"ALTA","MUY ALTA"))))</f>
        <v>MUY BAJA</v>
      </c>
      <c r="AF295" s="109">
        <f>IF(OR(V295="prevenir",V295="detectar"),(M295-(M295*AD295)), M295)</f>
        <v>0.12</v>
      </c>
      <c r="AG295" s="162" t="str">
        <f>IF(AH295&lt;=20%,"LEVE",IF(AH295&lt;=40%,"MENOR",IF(AH295&lt;=60%,"MODERADO",IF(AH295&lt;=80%,"MAYOR","CATASTROFICO"))))</f>
        <v>LEVE</v>
      </c>
      <c r="AH295" s="220">
        <f>IF(V297="corregir",(O295-(O295*AD297)), O295)</f>
        <v>0.2</v>
      </c>
      <c r="AI295" s="166" t="s">
        <v>146</v>
      </c>
      <c r="AJ295" s="159" t="s">
        <v>86</v>
      </c>
      <c r="AK295" s="74"/>
      <c r="AL295" s="74"/>
      <c r="AM295" s="305">
        <v>45107</v>
      </c>
      <c r="AN295" s="305" t="s">
        <v>1099</v>
      </c>
      <c r="AO295" s="305"/>
      <c r="AP295" s="305" t="s">
        <v>3</v>
      </c>
      <c r="AQ295" s="305" t="s">
        <v>1956</v>
      </c>
      <c r="AR295" s="305" t="s">
        <v>3</v>
      </c>
      <c r="AS295" s="305"/>
      <c r="AT295" s="305" t="s">
        <v>1962</v>
      </c>
      <c r="AU295" s="305" t="s">
        <v>3</v>
      </c>
      <c r="AV295" s="305"/>
      <c r="AW295" s="305" t="s">
        <v>1963</v>
      </c>
      <c r="AX295" s="305"/>
      <c r="AY295" s="305" t="s">
        <v>3</v>
      </c>
      <c r="AZ295" s="305" t="s">
        <v>1964</v>
      </c>
      <c r="BA295" s="305" t="s">
        <v>3</v>
      </c>
      <c r="BB295" s="305"/>
      <c r="BC295" s="305" t="s">
        <v>1965</v>
      </c>
      <c r="BD295" s="305"/>
      <c r="BE295" s="305" t="s">
        <v>3</v>
      </c>
      <c r="BF295" s="305" t="s">
        <v>1966</v>
      </c>
      <c r="BG295" s="305" t="s">
        <v>1842</v>
      </c>
      <c r="BH295" s="317" t="s">
        <v>2032</v>
      </c>
    </row>
    <row r="296" spans="1:61" ht="50" x14ac:dyDescent="0.3">
      <c r="A296" s="210"/>
      <c r="B296" s="240"/>
      <c r="C296" s="212"/>
      <c r="D296" s="159"/>
      <c r="E296" s="159"/>
      <c r="F296" s="110" t="s">
        <v>104</v>
      </c>
      <c r="G296" s="60" t="s">
        <v>1109</v>
      </c>
      <c r="H296" s="159"/>
      <c r="I296" s="215"/>
      <c r="J296" s="159"/>
      <c r="K296" s="159"/>
      <c r="L296" s="159"/>
      <c r="M296" s="172"/>
      <c r="N296" s="173"/>
      <c r="O296" s="174"/>
      <c r="P296" s="160"/>
      <c r="Q296" s="166"/>
      <c r="R296" s="63" t="s">
        <v>1110</v>
      </c>
      <c r="S296" s="50" t="s">
        <v>78</v>
      </c>
      <c r="T296" s="50" t="s">
        <v>1106</v>
      </c>
      <c r="U296" s="50" t="s">
        <v>79</v>
      </c>
      <c r="V296" s="50" t="s">
        <v>184</v>
      </c>
      <c r="W296" s="52">
        <f>VLOOKUP(V296,'[20]Datos Validacion'!$K$6:$L$8,2,0)</f>
        <v>0.15</v>
      </c>
      <c r="X296" s="51" t="s">
        <v>96</v>
      </c>
      <c r="Y296" s="52">
        <f>VLOOKUP(X296,'[20]Datos Validacion'!$M$6:$N$7,2,0)</f>
        <v>0.15</v>
      </c>
      <c r="Z296" s="50" t="s">
        <v>82</v>
      </c>
      <c r="AA296" s="62" t="s">
        <v>1111</v>
      </c>
      <c r="AB296" s="50" t="s">
        <v>84</v>
      </c>
      <c r="AC296" s="51" t="s">
        <v>1112</v>
      </c>
      <c r="AD296" s="164">
        <f t="shared" si="83"/>
        <v>0.3</v>
      </c>
      <c r="AE296" s="162" t="s">
        <v>117</v>
      </c>
      <c r="AF296" s="165">
        <f>+AF295-(AF295*AD296)</f>
        <v>8.3999999999999991E-2</v>
      </c>
      <c r="AG296" s="162"/>
      <c r="AH296" s="220"/>
      <c r="AI296" s="166"/>
      <c r="AJ296" s="159"/>
      <c r="AK296" s="74"/>
      <c r="AL296" s="74"/>
      <c r="AM296" s="305"/>
      <c r="AN296" s="305"/>
      <c r="AO296" s="305"/>
      <c r="AP296" s="305"/>
      <c r="AQ296" s="305"/>
      <c r="AR296" s="305"/>
      <c r="AS296" s="305"/>
      <c r="AT296" s="305"/>
      <c r="AU296" s="305"/>
      <c r="AV296" s="305"/>
      <c r="AW296" s="305"/>
      <c r="AX296" s="305"/>
      <c r="AY296" s="305"/>
      <c r="AZ296" s="305"/>
      <c r="BA296" s="305"/>
      <c r="BB296" s="305"/>
      <c r="BC296" s="305"/>
      <c r="BD296" s="305"/>
      <c r="BE296" s="305"/>
      <c r="BF296" s="305"/>
      <c r="BG296" s="305"/>
      <c r="BH296" s="317"/>
    </row>
    <row r="297" spans="1:61" ht="75" x14ac:dyDescent="0.3">
      <c r="A297" s="210"/>
      <c r="B297" s="240"/>
      <c r="C297" s="212"/>
      <c r="D297" s="159"/>
      <c r="E297" s="159"/>
      <c r="F297" s="110" t="s">
        <v>493</v>
      </c>
      <c r="G297" s="60" t="s">
        <v>1113</v>
      </c>
      <c r="H297" s="159"/>
      <c r="I297" s="215"/>
      <c r="J297" s="159"/>
      <c r="K297" s="159"/>
      <c r="L297" s="159"/>
      <c r="M297" s="172"/>
      <c r="N297" s="173"/>
      <c r="O297" s="174"/>
      <c r="P297" s="160"/>
      <c r="Q297" s="166"/>
      <c r="R297" s="63" t="s">
        <v>1114</v>
      </c>
      <c r="S297" s="50"/>
      <c r="T297" s="50"/>
      <c r="U297" s="50"/>
      <c r="V297" s="50"/>
      <c r="W297" s="52" t="e">
        <f>VLOOKUP(V297,'[20]Datos Validacion'!$K$6:$L$8,2,0)</f>
        <v>#N/A</v>
      </c>
      <c r="X297" s="51"/>
      <c r="Y297" s="52" t="e">
        <f>VLOOKUP(X297,'[20]Datos Validacion'!$M$6:$N$7,2,0)</f>
        <v>#N/A</v>
      </c>
      <c r="Z297" s="50"/>
      <c r="AA297" s="134"/>
      <c r="AB297" s="50"/>
      <c r="AC297" s="50"/>
      <c r="AD297" s="164"/>
      <c r="AE297" s="162"/>
      <c r="AF297" s="165"/>
      <c r="AG297" s="162"/>
      <c r="AH297" s="220"/>
      <c r="AI297" s="166"/>
      <c r="AJ297" s="159"/>
      <c r="AK297" s="74"/>
      <c r="AL297" s="74"/>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17"/>
    </row>
    <row r="298" spans="1:61" ht="41.25" customHeight="1" x14ac:dyDescent="0.3">
      <c r="A298" s="210"/>
      <c r="B298" s="240" t="s">
        <v>3</v>
      </c>
      <c r="C298" s="212" t="s">
        <v>1115</v>
      </c>
      <c r="D298" s="159" t="s">
        <v>1098</v>
      </c>
      <c r="E298" s="159" t="s">
        <v>1099</v>
      </c>
      <c r="F298" s="159" t="s">
        <v>493</v>
      </c>
      <c r="G298" s="221" t="s">
        <v>1116</v>
      </c>
      <c r="H298" s="159" t="s">
        <v>1117</v>
      </c>
      <c r="I298" s="215" t="s">
        <v>1118</v>
      </c>
      <c r="J298" s="159" t="s">
        <v>71</v>
      </c>
      <c r="K298" s="159" t="s">
        <v>1119</v>
      </c>
      <c r="L298" s="159" t="s">
        <v>117</v>
      </c>
      <c r="M298" s="172">
        <f>VLOOKUP(L298,'[20]Datos Validacion'!$C$6:$D$10,2,0)</f>
        <v>0.2</v>
      </c>
      <c r="N298" s="173" t="s">
        <v>74</v>
      </c>
      <c r="O298" s="174">
        <f>VLOOKUP(N298,'[20]Datos Validacion'!$E$6:$F$15,2,0)</f>
        <v>0.4</v>
      </c>
      <c r="P298" s="160" t="s">
        <v>1120</v>
      </c>
      <c r="Q298" s="166" t="s">
        <v>146</v>
      </c>
      <c r="R298" s="63" t="s">
        <v>1121</v>
      </c>
      <c r="S298" s="50" t="s">
        <v>78</v>
      </c>
      <c r="T298" s="50" t="s">
        <v>1106</v>
      </c>
      <c r="U298" s="50" t="s">
        <v>79</v>
      </c>
      <c r="V298" s="50" t="s">
        <v>80</v>
      </c>
      <c r="W298" s="52">
        <f>VLOOKUP(V298,'[20]Datos Validacion'!$K$6:$L$8,2,0)</f>
        <v>0.25</v>
      </c>
      <c r="X298" s="51" t="s">
        <v>96</v>
      </c>
      <c r="Y298" s="52">
        <f>VLOOKUP(X298,'[20]Datos Validacion'!$M$6:$N$7,2,0)</f>
        <v>0.15</v>
      </c>
      <c r="Z298" s="50" t="s">
        <v>82</v>
      </c>
      <c r="AA298" s="62" t="s">
        <v>1107</v>
      </c>
      <c r="AB298" s="50" t="s">
        <v>84</v>
      </c>
      <c r="AC298" s="50" t="s">
        <v>1122</v>
      </c>
      <c r="AD298" s="121">
        <f t="shared" ref="AD298:AD313" si="90">+W298+Y298</f>
        <v>0.4</v>
      </c>
      <c r="AE298" s="109" t="str">
        <f>IF(AF298&lt;=20%,"MUY BAJA",IF(AF298&lt;=40%,"BAJA",IF(AF298&lt;=60%,"MEDIA",IF(AF298&lt;=80%,"ALTA","MUY ALTA"))))</f>
        <v>MUY BAJA</v>
      </c>
      <c r="AF298" s="109">
        <f>IF(OR(V298="prevenir",V298="detectar"),(M298-(M298*AD298)), M298)</f>
        <v>0.12</v>
      </c>
      <c r="AG298" s="162" t="str">
        <f t="shared" ref="AG298" si="91">IF(AH298&lt;=20%,"LEVE",IF(AH298&lt;=40%,"MENOR",IF(AH298&lt;=60%,"MODERADO",IF(AH298&lt;=80%,"MAYOR","CATASTROFICO"))))</f>
        <v>MENOR</v>
      </c>
      <c r="AH298" s="162">
        <f>IF(V298="corregir",(O298-(O298*AD298)), O298)</f>
        <v>0.4</v>
      </c>
      <c r="AI298" s="166" t="s">
        <v>146</v>
      </c>
      <c r="AJ298" s="159" t="s">
        <v>86</v>
      </c>
      <c r="AK298" s="168"/>
      <c r="AL298" s="168"/>
      <c r="AM298" s="305">
        <v>45107</v>
      </c>
      <c r="AN298" s="305" t="s">
        <v>1099</v>
      </c>
      <c r="AO298" s="305"/>
      <c r="AP298" s="305" t="s">
        <v>3</v>
      </c>
      <c r="AQ298" s="305" t="s">
        <v>1956</v>
      </c>
      <c r="AR298" s="305" t="s">
        <v>3</v>
      </c>
      <c r="AS298" s="305"/>
      <c r="AT298" s="305" t="s">
        <v>1967</v>
      </c>
      <c r="AU298" s="305" t="s">
        <v>3</v>
      </c>
      <c r="AV298" s="305"/>
      <c r="AW298" s="305" t="s">
        <v>1968</v>
      </c>
      <c r="AX298" s="305"/>
      <c r="AY298" s="305" t="s">
        <v>3</v>
      </c>
      <c r="AZ298" s="305" t="s">
        <v>1964</v>
      </c>
      <c r="BA298" s="305" t="s">
        <v>3</v>
      </c>
      <c r="BB298" s="305"/>
      <c r="BC298" s="305" t="s">
        <v>1969</v>
      </c>
      <c r="BD298" s="305"/>
      <c r="BE298" s="305" t="s">
        <v>3</v>
      </c>
      <c r="BF298" s="305" t="s">
        <v>1970</v>
      </c>
      <c r="BG298" s="305" t="s">
        <v>1842</v>
      </c>
      <c r="BH298" s="317" t="s">
        <v>2033</v>
      </c>
    </row>
    <row r="299" spans="1:61" ht="46.5" customHeight="1" x14ac:dyDescent="0.3">
      <c r="A299" s="210"/>
      <c r="B299" s="240"/>
      <c r="C299" s="212"/>
      <c r="D299" s="159"/>
      <c r="E299" s="159"/>
      <c r="F299" s="159"/>
      <c r="G299" s="221"/>
      <c r="H299" s="159"/>
      <c r="I299" s="215"/>
      <c r="J299" s="159"/>
      <c r="K299" s="159"/>
      <c r="L299" s="159"/>
      <c r="M299" s="172"/>
      <c r="N299" s="173"/>
      <c r="O299" s="174"/>
      <c r="P299" s="160"/>
      <c r="Q299" s="166"/>
      <c r="R299" s="63" t="s">
        <v>1123</v>
      </c>
      <c r="S299" s="50" t="s">
        <v>78</v>
      </c>
      <c r="T299" s="50" t="s">
        <v>1106</v>
      </c>
      <c r="U299" s="50" t="s">
        <v>79</v>
      </c>
      <c r="V299" s="50" t="s">
        <v>80</v>
      </c>
      <c r="W299" s="52">
        <f>VLOOKUP(V299,'[20]Datos Validacion'!$K$6:$L$8,2,0)</f>
        <v>0.25</v>
      </c>
      <c r="X299" s="51" t="s">
        <v>96</v>
      </c>
      <c r="Y299" s="52">
        <f>VLOOKUP(X299,'[20]Datos Validacion'!$M$6:$N$7,2,0)</f>
        <v>0.15</v>
      </c>
      <c r="Z299" s="50" t="s">
        <v>82</v>
      </c>
      <c r="AA299" s="62" t="s">
        <v>1111</v>
      </c>
      <c r="AB299" s="50" t="s">
        <v>84</v>
      </c>
      <c r="AC299" s="51" t="s">
        <v>1124</v>
      </c>
      <c r="AD299" s="121">
        <f t="shared" si="90"/>
        <v>0.4</v>
      </c>
      <c r="AE299" s="162" t="str">
        <f t="shared" ref="AE299" si="92">IF(AF299&lt;=20%,"MUY BAJA",IF(AF299&lt;=40%,"BAJA",IF(AF299&lt;=60%,"MEDIA",IF(AF299&lt;=80%,"ALTA","MUY ALTA"))))</f>
        <v>MUY BAJA</v>
      </c>
      <c r="AF299" s="165">
        <f>+AF298-(AF298*AD299)</f>
        <v>7.1999999999999995E-2</v>
      </c>
      <c r="AG299" s="162"/>
      <c r="AH299" s="162"/>
      <c r="AI299" s="166"/>
      <c r="AJ299" s="159"/>
      <c r="AK299" s="168"/>
      <c r="AL299" s="168"/>
      <c r="AM299" s="305"/>
      <c r="AN299" s="305"/>
      <c r="AO299" s="305"/>
      <c r="AP299" s="305"/>
      <c r="AQ299" s="305"/>
      <c r="AR299" s="305"/>
      <c r="AS299" s="305"/>
      <c r="AT299" s="305"/>
      <c r="AU299" s="305"/>
      <c r="AV299" s="305"/>
      <c r="AW299" s="305"/>
      <c r="AX299" s="305"/>
      <c r="AY299" s="305"/>
      <c r="AZ299" s="305"/>
      <c r="BA299" s="305"/>
      <c r="BB299" s="305"/>
      <c r="BC299" s="305"/>
      <c r="BD299" s="305"/>
      <c r="BE299" s="305"/>
      <c r="BF299" s="305"/>
      <c r="BG299" s="305"/>
      <c r="BH299" s="317"/>
    </row>
    <row r="300" spans="1:61" ht="55.5" customHeight="1" x14ac:dyDescent="0.3">
      <c r="A300" s="210"/>
      <c r="B300" s="240"/>
      <c r="C300" s="212"/>
      <c r="D300" s="159"/>
      <c r="E300" s="159"/>
      <c r="F300" s="110" t="s">
        <v>493</v>
      </c>
      <c r="G300" s="60" t="s">
        <v>1125</v>
      </c>
      <c r="H300" s="159"/>
      <c r="I300" s="215"/>
      <c r="J300" s="159"/>
      <c r="K300" s="159"/>
      <c r="L300" s="159"/>
      <c r="M300" s="172"/>
      <c r="N300" s="173"/>
      <c r="O300" s="174"/>
      <c r="P300" s="160"/>
      <c r="Q300" s="166"/>
      <c r="R300" s="63" t="s">
        <v>1114</v>
      </c>
      <c r="S300" s="50" t="s">
        <v>380</v>
      </c>
      <c r="T300" s="50"/>
      <c r="U300" s="50" t="s">
        <v>380</v>
      </c>
      <c r="V300" s="50" t="s">
        <v>380</v>
      </c>
      <c r="W300" s="52" t="e">
        <f>VLOOKUP(V300,'[20]Datos Validacion'!$K$6:$L$8,2,0)</f>
        <v>#N/A</v>
      </c>
      <c r="X300" s="51" t="s">
        <v>380</v>
      </c>
      <c r="Y300" s="52" t="e">
        <f>VLOOKUP(X300,'[20]Datos Validacion'!$M$6:$N$7,2,0)</f>
        <v>#N/A</v>
      </c>
      <c r="Z300" s="50" t="s">
        <v>380</v>
      </c>
      <c r="AA300" s="134"/>
      <c r="AB300" s="50" t="s">
        <v>380</v>
      </c>
      <c r="AC300" s="50"/>
      <c r="AD300" s="121" t="e">
        <f t="shared" si="90"/>
        <v>#N/A</v>
      </c>
      <c r="AE300" s="162"/>
      <c r="AF300" s="165"/>
      <c r="AG300" s="162"/>
      <c r="AH300" s="162"/>
      <c r="AI300" s="166"/>
      <c r="AJ300" s="159"/>
      <c r="AK300" s="168"/>
      <c r="AL300" s="168"/>
      <c r="AM300" s="305"/>
      <c r="AN300" s="305"/>
      <c r="AO300" s="305"/>
      <c r="AP300" s="305"/>
      <c r="AQ300" s="305"/>
      <c r="AR300" s="305"/>
      <c r="AS300" s="305"/>
      <c r="AT300" s="305"/>
      <c r="AU300" s="305"/>
      <c r="AV300" s="305"/>
      <c r="AW300" s="305"/>
      <c r="AX300" s="305"/>
      <c r="AY300" s="305"/>
      <c r="AZ300" s="305"/>
      <c r="BA300" s="305"/>
      <c r="BB300" s="305"/>
      <c r="BC300" s="305"/>
      <c r="BD300" s="305"/>
      <c r="BE300" s="305"/>
      <c r="BF300" s="305"/>
      <c r="BG300" s="305"/>
      <c r="BH300" s="317"/>
    </row>
    <row r="301" spans="1:61" ht="152.25" customHeight="1" x14ac:dyDescent="0.3">
      <c r="A301" s="352"/>
      <c r="B301" s="338" t="s">
        <v>3</v>
      </c>
      <c r="C301" s="55" t="s">
        <v>1126</v>
      </c>
      <c r="D301" s="55" t="s">
        <v>1127</v>
      </c>
      <c r="E301" s="55" t="s">
        <v>1128</v>
      </c>
      <c r="F301" s="55" t="s">
        <v>67</v>
      </c>
      <c r="G301" s="78" t="s">
        <v>1129</v>
      </c>
      <c r="H301" s="55" t="s">
        <v>1130</v>
      </c>
      <c r="I301" s="76" t="s">
        <v>1131</v>
      </c>
      <c r="J301" s="110" t="s">
        <v>1132</v>
      </c>
      <c r="K301" s="110" t="s">
        <v>1133</v>
      </c>
      <c r="L301" s="110" t="s">
        <v>376</v>
      </c>
      <c r="M301" s="52">
        <f>VLOOKUP(L301,'[20]Datos Validacion'!$C$6:$D$10,2,0)</f>
        <v>1</v>
      </c>
      <c r="N301" s="150" t="s">
        <v>76</v>
      </c>
      <c r="O301" s="151">
        <f>VLOOKUP(N301,'[21]Datos Validacion'!$E$6:$F$15,2,0)</f>
        <v>0.6</v>
      </c>
      <c r="P301" s="68" t="s">
        <v>1134</v>
      </c>
      <c r="Q301" s="149" t="s">
        <v>378</v>
      </c>
      <c r="R301" s="67" t="s">
        <v>1135</v>
      </c>
      <c r="S301" s="50" t="s">
        <v>78</v>
      </c>
      <c r="T301" s="51" t="s">
        <v>432</v>
      </c>
      <c r="U301" s="50" t="s">
        <v>79</v>
      </c>
      <c r="V301" s="50" t="s">
        <v>80</v>
      </c>
      <c r="W301" s="52">
        <f>VLOOKUP(V301,'[20]Datos Validacion'!$K$6:$L$8,2,0)</f>
        <v>0.25</v>
      </c>
      <c r="X301" s="51" t="s">
        <v>96</v>
      </c>
      <c r="Y301" s="52">
        <f>VLOOKUP(X301,'[20]Datos Validacion'!$M$6:$N$7,2,0)</f>
        <v>0.15</v>
      </c>
      <c r="Z301" s="50" t="s">
        <v>492</v>
      </c>
      <c r="AA301" s="62"/>
      <c r="AB301" s="50" t="s">
        <v>84</v>
      </c>
      <c r="AC301" s="51" t="s">
        <v>1136</v>
      </c>
      <c r="AD301" s="121">
        <f t="shared" si="90"/>
        <v>0.4</v>
      </c>
      <c r="AE301" s="109" t="str">
        <f>IF(AF301&lt;=20%,"MUY BAJA",IF(AF301&lt;=40%,"BAJA",IF(AF301&lt;=60%,"MEDIA",IF(AF301&lt;=80%,"ALTA","MUY ALTA"))))</f>
        <v>MEDIA</v>
      </c>
      <c r="AF301" s="109">
        <f>IF(OR(V301="prevenir",V301="detectar"),(M301-(M301*AD301)), M301)</f>
        <v>0.6</v>
      </c>
      <c r="AG301" s="109" t="str">
        <f t="shared" ref="AG301" si="93">IF(AH301&lt;=20%,"LEVE",IF(AH301&lt;=40%,"MENOR",IF(AH301&lt;=60%,"MODERADO",IF(AH301&lt;=80%,"MAYOR","CATASTROFICO"))))</f>
        <v>MODERADO</v>
      </c>
      <c r="AH301" s="109">
        <f>IF(V301="corregir",(O301-(O301*AD301)), O301)</f>
        <v>0.6</v>
      </c>
      <c r="AI301" s="149" t="s">
        <v>76</v>
      </c>
      <c r="AJ301" s="110" t="s">
        <v>237</v>
      </c>
      <c r="AK301" s="55"/>
      <c r="AL301" s="74"/>
      <c r="AM301" s="340"/>
      <c r="AN301" s="309"/>
      <c r="AO301" s="341"/>
      <c r="AP301" s="341"/>
      <c r="AQ301" s="343"/>
      <c r="AR301" s="341"/>
      <c r="AS301" s="341"/>
      <c r="AT301" s="343"/>
      <c r="AU301" s="341"/>
      <c r="AV301" s="341"/>
      <c r="AW301" s="343"/>
      <c r="AX301" s="341"/>
      <c r="AY301" s="341"/>
      <c r="AZ301" s="343"/>
      <c r="BA301" s="309"/>
      <c r="BB301" s="309"/>
      <c r="BC301" s="343"/>
      <c r="BD301" s="341"/>
      <c r="BE301" s="341"/>
      <c r="BF301" s="309"/>
      <c r="BG301" s="391"/>
      <c r="BH301" s="290" t="s">
        <v>2034</v>
      </c>
    </row>
    <row r="302" spans="1:61" ht="85.5" customHeight="1" x14ac:dyDescent="0.3">
      <c r="A302" s="210"/>
      <c r="B302" s="240" t="s">
        <v>3</v>
      </c>
      <c r="C302" s="241" t="s">
        <v>1137</v>
      </c>
      <c r="D302" s="159" t="s">
        <v>1138</v>
      </c>
      <c r="E302" s="159" t="s">
        <v>1139</v>
      </c>
      <c r="F302" s="159" t="s">
        <v>67</v>
      </c>
      <c r="G302" s="212" t="s">
        <v>1140</v>
      </c>
      <c r="H302" s="159" t="s">
        <v>1141</v>
      </c>
      <c r="I302" s="159" t="s">
        <v>1142</v>
      </c>
      <c r="J302" s="159" t="s">
        <v>71</v>
      </c>
      <c r="K302" s="159" t="s">
        <v>1143</v>
      </c>
      <c r="L302" s="159" t="s">
        <v>152</v>
      </c>
      <c r="M302" s="172">
        <f>VLOOKUP(L302,'[20]Datos Validacion'!$C$6:$D$10,2,0)</f>
        <v>0.4</v>
      </c>
      <c r="N302" s="173" t="s">
        <v>76</v>
      </c>
      <c r="O302" s="174">
        <f>VLOOKUP(N302,'[20]Datos Validacion'!$E$6:$F$15,2,0)</f>
        <v>0.6</v>
      </c>
      <c r="P302" s="160" t="s">
        <v>1144</v>
      </c>
      <c r="Q302" s="166" t="s">
        <v>76</v>
      </c>
      <c r="R302" s="58" t="s">
        <v>1145</v>
      </c>
      <c r="S302" s="50" t="s">
        <v>78</v>
      </c>
      <c r="T302" s="51" t="s">
        <v>1146</v>
      </c>
      <c r="U302" s="50" t="s">
        <v>79</v>
      </c>
      <c r="V302" s="50" t="s">
        <v>80</v>
      </c>
      <c r="W302" s="52">
        <f>VLOOKUP(V302,'[20]Datos Validacion'!$K$6:$L$8,2,0)</f>
        <v>0.25</v>
      </c>
      <c r="X302" s="51" t="s">
        <v>96</v>
      </c>
      <c r="Y302" s="52">
        <f>VLOOKUP(X302,'[20]Datos Validacion'!$M$6:$N$7,2,0)</f>
        <v>0.15</v>
      </c>
      <c r="Z302" s="50" t="s">
        <v>82</v>
      </c>
      <c r="AA302" s="69" t="s">
        <v>1147</v>
      </c>
      <c r="AB302" s="50" t="s">
        <v>84</v>
      </c>
      <c r="AC302" s="51" t="s">
        <v>1148</v>
      </c>
      <c r="AD302" s="121">
        <f t="shared" si="90"/>
        <v>0.4</v>
      </c>
      <c r="AE302" s="109" t="str">
        <f>IF(AF302&lt;=20%,"MUY BAJA",IF(AF302&lt;=40%,"BAJA",IF(AF302&lt;=60%,"MEDIA",IF(AF302&lt;=80%,"ALTA","MUY ALTA"))))</f>
        <v>BAJA</v>
      </c>
      <c r="AF302" s="109">
        <f>IF(OR(V302="prevenir",V302="detectar"),(M302-(M302*AD302)), M302)</f>
        <v>0.24</v>
      </c>
      <c r="AG302" s="162" t="str">
        <f>IF(AH302&lt;=20%,"LEVE",IF(AH302&lt;=40%,"MENOR",IF(AH302&lt;=60%,"MODERADO",IF(AH302&lt;=80%,"MAYOR","CATASTROFICO"))))</f>
        <v>MODERADO</v>
      </c>
      <c r="AH302" s="162">
        <f>IF(V305="corregir",(O302-(O302*AD305)), O302)</f>
        <v>0.44999999999999996</v>
      </c>
      <c r="AI302" s="166" t="s">
        <v>76</v>
      </c>
      <c r="AJ302" s="159" t="s">
        <v>86</v>
      </c>
      <c r="AK302" s="168"/>
      <c r="AL302" s="168"/>
      <c r="AM302" s="305"/>
      <c r="AN302" s="305"/>
      <c r="AO302" s="305"/>
      <c r="AP302" s="305"/>
      <c r="AQ302" s="305"/>
      <c r="AR302" s="305"/>
      <c r="AS302" s="305"/>
      <c r="AT302" s="305"/>
      <c r="AU302" s="305"/>
      <c r="AV302" s="305"/>
      <c r="AW302" s="305"/>
      <c r="AX302" s="305"/>
      <c r="AY302" s="305"/>
      <c r="AZ302" s="305"/>
      <c r="BA302" s="305"/>
      <c r="BB302" s="305"/>
      <c r="BC302" s="305"/>
      <c r="BD302" s="305"/>
      <c r="BE302" s="305"/>
      <c r="BF302" s="305"/>
      <c r="BG302" s="305"/>
      <c r="BH302" s="317" t="s">
        <v>2018</v>
      </c>
    </row>
    <row r="303" spans="1:61" ht="111" customHeight="1" x14ac:dyDescent="0.3">
      <c r="A303" s="210"/>
      <c r="B303" s="240"/>
      <c r="C303" s="241"/>
      <c r="D303" s="159"/>
      <c r="E303" s="159"/>
      <c r="F303" s="159"/>
      <c r="G303" s="212"/>
      <c r="H303" s="159"/>
      <c r="I303" s="159"/>
      <c r="J303" s="159"/>
      <c r="K303" s="159"/>
      <c r="L303" s="159"/>
      <c r="M303" s="172"/>
      <c r="N303" s="173"/>
      <c r="O303" s="174"/>
      <c r="P303" s="160"/>
      <c r="Q303" s="166"/>
      <c r="R303" s="58" t="s">
        <v>1149</v>
      </c>
      <c r="S303" s="50" t="s">
        <v>78</v>
      </c>
      <c r="T303" s="51" t="s">
        <v>1150</v>
      </c>
      <c r="U303" s="50" t="s">
        <v>79</v>
      </c>
      <c r="V303" s="50" t="s">
        <v>80</v>
      </c>
      <c r="W303" s="52">
        <f>VLOOKUP(V303,'[20]Datos Validacion'!$K$6:$L$8,2,0)</f>
        <v>0.25</v>
      </c>
      <c r="X303" s="51" t="s">
        <v>96</v>
      </c>
      <c r="Y303" s="52">
        <f>VLOOKUP(X303,'[20]Datos Validacion'!$M$6:$N$7,2,0)</f>
        <v>0.15</v>
      </c>
      <c r="Z303" s="50" t="s">
        <v>82</v>
      </c>
      <c r="AA303" s="62" t="s">
        <v>1151</v>
      </c>
      <c r="AB303" s="50" t="s">
        <v>84</v>
      </c>
      <c r="AC303" s="51" t="s">
        <v>1152</v>
      </c>
      <c r="AD303" s="121">
        <f t="shared" si="90"/>
        <v>0.4</v>
      </c>
      <c r="AE303" s="109" t="str">
        <f t="shared" ref="AE303:AE304" si="94">IF(AF303&lt;=20%,"MUY BAJA",IF(AF303&lt;=40%,"BAJA",IF(AF303&lt;=60%,"MEDIA",IF(AF303&lt;=80%,"ALTA","MUY ALTA"))))</f>
        <v>MUY BAJA</v>
      </c>
      <c r="AF303" s="108">
        <f>+AF302-(AF302*AD303)</f>
        <v>0.14399999999999999</v>
      </c>
      <c r="AG303" s="162"/>
      <c r="AH303" s="162"/>
      <c r="AI303" s="166"/>
      <c r="AJ303" s="159"/>
      <c r="AK303" s="168"/>
      <c r="AL303" s="168"/>
      <c r="AM303" s="305"/>
      <c r="AN303" s="305"/>
      <c r="AO303" s="305"/>
      <c r="AP303" s="305"/>
      <c r="AQ303" s="305"/>
      <c r="AR303" s="305"/>
      <c r="AS303" s="305"/>
      <c r="AT303" s="305"/>
      <c r="AU303" s="305"/>
      <c r="AV303" s="305"/>
      <c r="AW303" s="305"/>
      <c r="AX303" s="305"/>
      <c r="AY303" s="305"/>
      <c r="AZ303" s="305"/>
      <c r="BA303" s="305"/>
      <c r="BB303" s="305"/>
      <c r="BC303" s="305"/>
      <c r="BD303" s="305"/>
      <c r="BE303" s="305"/>
      <c r="BF303" s="305"/>
      <c r="BG303" s="305"/>
      <c r="BH303" s="317"/>
    </row>
    <row r="304" spans="1:61" ht="129" customHeight="1" x14ac:dyDescent="0.3">
      <c r="A304" s="210"/>
      <c r="B304" s="240"/>
      <c r="C304" s="241"/>
      <c r="D304" s="159"/>
      <c r="E304" s="159"/>
      <c r="F304" s="110" t="s">
        <v>493</v>
      </c>
      <c r="G304" s="60" t="s">
        <v>1153</v>
      </c>
      <c r="H304" s="159"/>
      <c r="I304" s="159"/>
      <c r="J304" s="159"/>
      <c r="K304" s="159"/>
      <c r="L304" s="159"/>
      <c r="M304" s="172"/>
      <c r="N304" s="173"/>
      <c r="O304" s="174"/>
      <c r="P304" s="160"/>
      <c r="Q304" s="166"/>
      <c r="R304" s="58" t="s">
        <v>1154</v>
      </c>
      <c r="S304" s="50" t="s">
        <v>78</v>
      </c>
      <c r="T304" s="51" t="s">
        <v>1146</v>
      </c>
      <c r="U304" s="50" t="s">
        <v>79</v>
      </c>
      <c r="V304" s="50" t="s">
        <v>80</v>
      </c>
      <c r="W304" s="52">
        <f>VLOOKUP(V304,'[20]Datos Validacion'!$K$6:$L$8,2,0)</f>
        <v>0.25</v>
      </c>
      <c r="X304" s="51" t="s">
        <v>96</v>
      </c>
      <c r="Y304" s="52">
        <f>VLOOKUP(X304,'[20]Datos Validacion'!$M$6:$N$7,2,0)</f>
        <v>0.15</v>
      </c>
      <c r="Z304" s="50" t="s">
        <v>492</v>
      </c>
      <c r="AA304" s="134" t="s">
        <v>490</v>
      </c>
      <c r="AB304" s="50" t="s">
        <v>84</v>
      </c>
      <c r="AC304" s="51" t="s">
        <v>1155</v>
      </c>
      <c r="AD304" s="121">
        <f t="shared" si="90"/>
        <v>0.4</v>
      </c>
      <c r="AE304" s="162" t="str">
        <f t="shared" si="94"/>
        <v>MUY BAJA</v>
      </c>
      <c r="AF304" s="165">
        <f t="shared" ref="AF304" si="95">+AF303-(AF303*AD304)</f>
        <v>8.6399999999999991E-2</v>
      </c>
      <c r="AG304" s="162"/>
      <c r="AH304" s="162"/>
      <c r="AI304" s="166"/>
      <c r="AJ304" s="159"/>
      <c r="AK304" s="168"/>
      <c r="AL304" s="168"/>
      <c r="AM304" s="305"/>
      <c r="AN304" s="305"/>
      <c r="AO304" s="305"/>
      <c r="AP304" s="305"/>
      <c r="AQ304" s="305"/>
      <c r="AR304" s="305"/>
      <c r="AS304" s="305"/>
      <c r="AT304" s="305"/>
      <c r="AU304" s="305"/>
      <c r="AV304" s="305"/>
      <c r="AW304" s="305"/>
      <c r="AX304" s="305"/>
      <c r="AY304" s="305"/>
      <c r="AZ304" s="305"/>
      <c r="BA304" s="305"/>
      <c r="BB304" s="305"/>
      <c r="BC304" s="305"/>
      <c r="BD304" s="305"/>
      <c r="BE304" s="305"/>
      <c r="BF304" s="305"/>
      <c r="BG304" s="305"/>
      <c r="BH304" s="317"/>
    </row>
    <row r="305" spans="1:60" ht="144" customHeight="1" x14ac:dyDescent="0.3">
      <c r="A305" s="210"/>
      <c r="B305" s="240"/>
      <c r="C305" s="241"/>
      <c r="D305" s="159"/>
      <c r="E305" s="159"/>
      <c r="F305" s="110" t="s">
        <v>67</v>
      </c>
      <c r="G305" s="53" t="s">
        <v>1156</v>
      </c>
      <c r="H305" s="159"/>
      <c r="I305" s="159"/>
      <c r="J305" s="159"/>
      <c r="K305" s="159"/>
      <c r="L305" s="159"/>
      <c r="M305" s="172"/>
      <c r="N305" s="173"/>
      <c r="O305" s="174"/>
      <c r="P305" s="160"/>
      <c r="Q305" s="166"/>
      <c r="R305" s="58" t="s">
        <v>1157</v>
      </c>
      <c r="S305" s="50" t="s">
        <v>78</v>
      </c>
      <c r="T305" s="59" t="s">
        <v>1158</v>
      </c>
      <c r="U305" s="50" t="s">
        <v>79</v>
      </c>
      <c r="V305" s="50" t="s">
        <v>1024</v>
      </c>
      <c r="W305" s="52">
        <f>VLOOKUP(V305,'[20]Datos Validacion'!$K$6:$L$8,2,0)</f>
        <v>0.1</v>
      </c>
      <c r="X305" s="51" t="s">
        <v>96</v>
      </c>
      <c r="Y305" s="52">
        <f>VLOOKUP(X305,'[20]Datos Validacion'!$M$6:$N$7,2,0)</f>
        <v>0.15</v>
      </c>
      <c r="Z305" s="50" t="s">
        <v>492</v>
      </c>
      <c r="AA305" s="392"/>
      <c r="AB305" s="50" t="s">
        <v>84</v>
      </c>
      <c r="AC305" s="59" t="s">
        <v>1159</v>
      </c>
      <c r="AD305" s="121">
        <f t="shared" si="90"/>
        <v>0.25</v>
      </c>
      <c r="AE305" s="162"/>
      <c r="AF305" s="165"/>
      <c r="AG305" s="162"/>
      <c r="AH305" s="162"/>
      <c r="AI305" s="166"/>
      <c r="AJ305" s="159"/>
      <c r="AK305" s="168"/>
      <c r="AL305" s="168"/>
      <c r="AM305" s="305"/>
      <c r="AN305" s="305"/>
      <c r="AO305" s="305"/>
      <c r="AP305" s="305"/>
      <c r="AQ305" s="305"/>
      <c r="AR305" s="305"/>
      <c r="AS305" s="305"/>
      <c r="AT305" s="305"/>
      <c r="AU305" s="305"/>
      <c r="AV305" s="305"/>
      <c r="AW305" s="305"/>
      <c r="AX305" s="305"/>
      <c r="AY305" s="305"/>
      <c r="AZ305" s="305"/>
      <c r="BA305" s="305"/>
      <c r="BB305" s="305"/>
      <c r="BC305" s="305"/>
      <c r="BD305" s="305"/>
      <c r="BE305" s="305"/>
      <c r="BF305" s="305"/>
      <c r="BG305" s="305"/>
      <c r="BH305" s="317"/>
    </row>
    <row r="306" spans="1:60" ht="89.25" customHeight="1" x14ac:dyDescent="0.3">
      <c r="A306" s="210"/>
      <c r="B306" s="240" t="s">
        <v>3</v>
      </c>
      <c r="C306" s="241" t="s">
        <v>1160</v>
      </c>
      <c r="D306" s="159" t="s">
        <v>1098</v>
      </c>
      <c r="E306" s="159" t="s">
        <v>1099</v>
      </c>
      <c r="F306" s="110" t="s">
        <v>67</v>
      </c>
      <c r="G306" s="51" t="s">
        <v>1161</v>
      </c>
      <c r="H306" s="159" t="s">
        <v>1162</v>
      </c>
      <c r="I306" s="215" t="s">
        <v>1163</v>
      </c>
      <c r="J306" s="159" t="s">
        <v>71</v>
      </c>
      <c r="K306" s="159" t="s">
        <v>1164</v>
      </c>
      <c r="L306" s="159" t="s">
        <v>117</v>
      </c>
      <c r="M306" s="172">
        <f>VLOOKUP(L306,'[20]Datos Validacion'!$C$6:$D$10,2,0)</f>
        <v>0.2</v>
      </c>
      <c r="N306" s="173" t="s">
        <v>74</v>
      </c>
      <c r="O306" s="174">
        <f>VLOOKUP(N306,'[20]Datos Validacion'!$E$6:$F$15,2,0)</f>
        <v>0.4</v>
      </c>
      <c r="P306" s="160" t="s">
        <v>1165</v>
      </c>
      <c r="Q306" s="166" t="s">
        <v>146</v>
      </c>
      <c r="R306" s="63" t="s">
        <v>1166</v>
      </c>
      <c r="S306" s="50" t="s">
        <v>78</v>
      </c>
      <c r="T306" s="50" t="s">
        <v>1106</v>
      </c>
      <c r="U306" s="50" t="s">
        <v>79</v>
      </c>
      <c r="V306" s="50" t="s">
        <v>80</v>
      </c>
      <c r="W306" s="52">
        <f>VLOOKUP(V306,'[20]Datos Validacion'!$K$6:$L$8,2,0)</f>
        <v>0.25</v>
      </c>
      <c r="X306" s="51" t="s">
        <v>96</v>
      </c>
      <c r="Y306" s="52">
        <f>VLOOKUP(X306,'[20]Datos Validacion'!$M$6:$N$7,2,0)</f>
        <v>0.15</v>
      </c>
      <c r="Z306" s="50" t="s">
        <v>82</v>
      </c>
      <c r="AA306" s="62" t="s">
        <v>1167</v>
      </c>
      <c r="AB306" s="50" t="s">
        <v>84</v>
      </c>
      <c r="AC306" s="51" t="s">
        <v>1168</v>
      </c>
      <c r="AD306" s="121">
        <f t="shared" si="90"/>
        <v>0.4</v>
      </c>
      <c r="AE306" s="109" t="str">
        <f>IF(AF306&lt;=20%,"MUY BAJA",IF(AF306&lt;=40%,"BAJA",IF(AF306&lt;=60%,"MEDIA",IF(AF306&lt;=80%,"ALTA","MUY ALTA"))))</f>
        <v>MUY BAJA</v>
      </c>
      <c r="AF306" s="109">
        <f>IF(OR(V306="prevenir",V306="detectar"),(M306-(M306*AD306)), M306)</f>
        <v>0.12</v>
      </c>
      <c r="AG306" s="162" t="str">
        <f>IF(AH306&lt;=20%,"LEVE",IF(AH306&lt;=40%,"MENOR",IF(AH306&lt;=60%,"MODERADO",IF(AH306&lt;=80%,"MAYOR","CATASTROFICO"))))</f>
        <v>MENOR</v>
      </c>
      <c r="AH306" s="162">
        <f>IF(V306="corregir",(O306-(O306*AD306)), O306)</f>
        <v>0.4</v>
      </c>
      <c r="AI306" s="166" t="s">
        <v>146</v>
      </c>
      <c r="AJ306" s="159" t="s">
        <v>86</v>
      </c>
      <c r="AK306" s="168"/>
      <c r="AL306" s="168"/>
      <c r="AM306" s="305">
        <v>45107</v>
      </c>
      <c r="AN306" s="299" t="s">
        <v>1099</v>
      </c>
      <c r="AO306" s="292"/>
      <c r="AP306" s="292" t="s">
        <v>3</v>
      </c>
      <c r="AQ306" s="305" t="s">
        <v>1956</v>
      </c>
      <c r="AR306" s="292" t="s">
        <v>3</v>
      </c>
      <c r="AS306" s="292"/>
      <c r="AT306" s="299" t="s">
        <v>1971</v>
      </c>
      <c r="AU306" s="292" t="s">
        <v>3</v>
      </c>
      <c r="AV306" s="292"/>
      <c r="AW306" s="299" t="s">
        <v>1972</v>
      </c>
      <c r="AX306" s="292"/>
      <c r="AY306" s="292" t="s">
        <v>3</v>
      </c>
      <c r="AZ306" s="299" t="s">
        <v>1973</v>
      </c>
      <c r="BA306" s="292" t="s">
        <v>3</v>
      </c>
      <c r="BB306" s="292"/>
      <c r="BC306" s="299" t="s">
        <v>1974</v>
      </c>
      <c r="BD306" s="292"/>
      <c r="BE306" s="292" t="s">
        <v>3</v>
      </c>
      <c r="BF306" s="299" t="s">
        <v>1975</v>
      </c>
      <c r="BG306" s="299" t="s">
        <v>1976</v>
      </c>
      <c r="BH306" s="317" t="s">
        <v>2035</v>
      </c>
    </row>
    <row r="307" spans="1:60" ht="50" x14ac:dyDescent="0.3">
      <c r="A307" s="210"/>
      <c r="B307" s="240"/>
      <c r="C307" s="241"/>
      <c r="D307" s="159"/>
      <c r="E307" s="159"/>
      <c r="F307" s="110" t="s">
        <v>493</v>
      </c>
      <c r="G307" s="51" t="s">
        <v>1169</v>
      </c>
      <c r="H307" s="159"/>
      <c r="I307" s="215"/>
      <c r="J307" s="159"/>
      <c r="K307" s="159"/>
      <c r="L307" s="159"/>
      <c r="M307" s="172"/>
      <c r="N307" s="173"/>
      <c r="O307" s="174"/>
      <c r="P307" s="160"/>
      <c r="Q307" s="166"/>
      <c r="R307" s="63" t="s">
        <v>1170</v>
      </c>
      <c r="S307" s="50" t="s">
        <v>78</v>
      </c>
      <c r="T307" s="50" t="s">
        <v>1106</v>
      </c>
      <c r="U307" s="50" t="s">
        <v>79</v>
      </c>
      <c r="V307" s="50" t="s">
        <v>80</v>
      </c>
      <c r="W307" s="52">
        <f>VLOOKUP(V307,'[20]Datos Validacion'!$K$6:$L$8,2,0)</f>
        <v>0.25</v>
      </c>
      <c r="X307" s="51" t="s">
        <v>96</v>
      </c>
      <c r="Y307" s="52">
        <f>VLOOKUP(X307,'[20]Datos Validacion'!$M$6:$N$7,2,0)</f>
        <v>0.15</v>
      </c>
      <c r="Z307" s="50" t="s">
        <v>82</v>
      </c>
      <c r="AA307" s="62" t="s">
        <v>1171</v>
      </c>
      <c r="AB307" s="50" t="s">
        <v>84</v>
      </c>
      <c r="AC307" s="51" t="s">
        <v>1168</v>
      </c>
      <c r="AD307" s="121">
        <f t="shared" si="90"/>
        <v>0.4</v>
      </c>
      <c r="AE307" s="109" t="str">
        <f>IF(AF307&lt;=20%,"MUY BAJA",IF(AF307&lt;=40%,"BAJA",IF(AF307&lt;=60%,"MEDIA",IF(AF307&lt;=80%,"ALTA","MUY ALTA"))))</f>
        <v>MUY BAJA</v>
      </c>
      <c r="AF307" s="108">
        <f>+AF306-(AF306*AD307)</f>
        <v>7.1999999999999995E-2</v>
      </c>
      <c r="AG307" s="162"/>
      <c r="AH307" s="162"/>
      <c r="AI307" s="166"/>
      <c r="AJ307" s="159"/>
      <c r="AK307" s="168"/>
      <c r="AL307" s="168"/>
      <c r="AM307" s="305"/>
      <c r="AN307" s="299"/>
      <c r="AO307" s="292"/>
      <c r="AP307" s="292"/>
      <c r="AQ307" s="305"/>
      <c r="AR307" s="292"/>
      <c r="AS307" s="292"/>
      <c r="AT307" s="299"/>
      <c r="AU307" s="292"/>
      <c r="AV307" s="292"/>
      <c r="AW307" s="299"/>
      <c r="AX307" s="292"/>
      <c r="AY307" s="292"/>
      <c r="AZ307" s="299"/>
      <c r="BA307" s="292"/>
      <c r="BB307" s="292"/>
      <c r="BC307" s="299"/>
      <c r="BD307" s="292"/>
      <c r="BE307" s="292"/>
      <c r="BF307" s="299"/>
      <c r="BG307" s="299"/>
      <c r="BH307" s="317"/>
    </row>
    <row r="308" spans="1:60" ht="50" x14ac:dyDescent="0.3">
      <c r="A308" s="210"/>
      <c r="B308" s="240"/>
      <c r="C308" s="241"/>
      <c r="D308" s="159"/>
      <c r="E308" s="159"/>
      <c r="F308" s="110" t="s">
        <v>104</v>
      </c>
      <c r="G308" s="51" t="s">
        <v>1109</v>
      </c>
      <c r="H308" s="159"/>
      <c r="I308" s="215"/>
      <c r="J308" s="159"/>
      <c r="K308" s="159"/>
      <c r="L308" s="159"/>
      <c r="M308" s="172"/>
      <c r="N308" s="173"/>
      <c r="O308" s="174"/>
      <c r="P308" s="160"/>
      <c r="Q308" s="166"/>
      <c r="R308" s="63" t="s">
        <v>1172</v>
      </c>
      <c r="S308" s="50" t="s">
        <v>78</v>
      </c>
      <c r="T308" s="50" t="s">
        <v>1106</v>
      </c>
      <c r="U308" s="50" t="s">
        <v>79</v>
      </c>
      <c r="V308" s="50" t="s">
        <v>80</v>
      </c>
      <c r="W308" s="52">
        <f>VLOOKUP(V308,'[20]Datos Validacion'!$K$6:$L$8,2,0)</f>
        <v>0.25</v>
      </c>
      <c r="X308" s="51" t="s">
        <v>96</v>
      </c>
      <c r="Y308" s="52">
        <f>VLOOKUP(X308,'[20]Datos Validacion'!$M$6:$N$7,2,0)</f>
        <v>0.15</v>
      </c>
      <c r="Z308" s="50" t="s">
        <v>82</v>
      </c>
      <c r="AA308" s="62" t="s">
        <v>1173</v>
      </c>
      <c r="AB308" s="50" t="s">
        <v>84</v>
      </c>
      <c r="AC308" s="51" t="s">
        <v>1168</v>
      </c>
      <c r="AD308" s="121">
        <f t="shared" si="90"/>
        <v>0.4</v>
      </c>
      <c r="AE308" s="109" t="str">
        <f>IF(AF308&lt;=20%,"MUY BAJA",IF(AF308&lt;=40%,"BAJA",IF(AF308&lt;=60%,"MEDIA",IF(AF308&lt;=80%,"ALTA","MUY ALTA"))))</f>
        <v>MUY BAJA</v>
      </c>
      <c r="AF308" s="108">
        <f>+AF307-(AF307*AD308)</f>
        <v>4.3199999999999995E-2</v>
      </c>
      <c r="AG308" s="162"/>
      <c r="AH308" s="162"/>
      <c r="AI308" s="166"/>
      <c r="AJ308" s="159"/>
      <c r="AK308" s="168"/>
      <c r="AL308" s="168"/>
      <c r="AM308" s="305"/>
      <c r="AN308" s="299"/>
      <c r="AO308" s="292"/>
      <c r="AP308" s="292"/>
      <c r="AQ308" s="305"/>
      <c r="AR308" s="292"/>
      <c r="AS308" s="292"/>
      <c r="AT308" s="299"/>
      <c r="AU308" s="292"/>
      <c r="AV308" s="292"/>
      <c r="AW308" s="299"/>
      <c r="AX308" s="292"/>
      <c r="AY308" s="292"/>
      <c r="AZ308" s="299"/>
      <c r="BA308" s="292"/>
      <c r="BB308" s="292"/>
      <c r="BC308" s="299"/>
      <c r="BD308" s="292"/>
      <c r="BE308" s="292"/>
      <c r="BF308" s="299"/>
      <c r="BG308" s="299"/>
      <c r="BH308" s="317"/>
    </row>
    <row r="309" spans="1:60" ht="92.25" customHeight="1" x14ac:dyDescent="0.3">
      <c r="A309" s="352"/>
      <c r="B309" s="338" t="s">
        <v>3</v>
      </c>
      <c r="C309" s="76" t="s">
        <v>1174</v>
      </c>
      <c r="D309" s="55" t="s">
        <v>1175</v>
      </c>
      <c r="E309" s="55" t="s">
        <v>1176</v>
      </c>
      <c r="F309" s="55" t="s">
        <v>493</v>
      </c>
      <c r="G309" s="78" t="s">
        <v>1125</v>
      </c>
      <c r="H309" s="55" t="s">
        <v>1177</v>
      </c>
      <c r="I309" s="55" t="s">
        <v>1178</v>
      </c>
      <c r="J309" s="110" t="s">
        <v>71</v>
      </c>
      <c r="K309" s="58" t="s">
        <v>1179</v>
      </c>
      <c r="L309" s="110" t="s">
        <v>246</v>
      </c>
      <c r="M309" s="52">
        <f>VLOOKUP(L309,'[20]Datos Validacion'!$C$6:$D$10,2,0)</f>
        <v>0.8</v>
      </c>
      <c r="N309" s="150" t="s">
        <v>76</v>
      </c>
      <c r="O309" s="151">
        <f>VLOOKUP(N309,'[20]Datos Validacion'!$E$6:$F$15,2,0)</f>
        <v>0.6</v>
      </c>
      <c r="P309" s="59" t="s">
        <v>1180</v>
      </c>
      <c r="Q309" s="149" t="s">
        <v>378</v>
      </c>
      <c r="R309" s="63" t="s">
        <v>1181</v>
      </c>
      <c r="S309" s="50" t="s">
        <v>78</v>
      </c>
      <c r="T309" s="50" t="s">
        <v>491</v>
      </c>
      <c r="U309" s="50" t="s">
        <v>79</v>
      </c>
      <c r="V309" s="50" t="s">
        <v>80</v>
      </c>
      <c r="W309" s="52">
        <f>VLOOKUP(V309,'[20]Datos Validacion'!$K$6:$L$8,2,0)</f>
        <v>0.25</v>
      </c>
      <c r="X309" s="51" t="s">
        <v>96</v>
      </c>
      <c r="Y309" s="52">
        <f>VLOOKUP(X309,'[20]Datos Validacion'!$M$6:$N$7,2,0)</f>
        <v>0.15</v>
      </c>
      <c r="Z309" s="50" t="s">
        <v>82</v>
      </c>
      <c r="AA309" s="62" t="s">
        <v>1107</v>
      </c>
      <c r="AB309" s="50" t="s">
        <v>84</v>
      </c>
      <c r="AC309" s="50" t="s">
        <v>879</v>
      </c>
      <c r="AD309" s="121">
        <f t="shared" si="90"/>
        <v>0.4</v>
      </c>
      <c r="AE309" s="109" t="str">
        <f>IF(AF309&lt;=20%,"MUY BAJA",IF(AF309&lt;=40%,"BAJA",IF(AF309&lt;=60%,"MEDIA",IF(AF309&lt;=80%,"ALTA","MUY ALTA"))))</f>
        <v>MEDIA</v>
      </c>
      <c r="AF309" s="109">
        <f>IF(OR(V309="prevenir",V309="detectar"),(M309-(M309*AD309)), M309)</f>
        <v>0.48</v>
      </c>
      <c r="AG309" s="109" t="str">
        <f t="shared" ref="AG309:AG312" si="96">IF(AH309&lt;=20%,"LEVE",IF(AH309&lt;=40%,"MENOR",IF(AH309&lt;=60%,"MODERADO",IF(AH309&lt;=80%,"MAYOR","CATASTROFICO"))))</f>
        <v>MODERADO</v>
      </c>
      <c r="AH309" s="109">
        <f>IF(V309="corregir",(O309-(O309*AD309)), O309)</f>
        <v>0.6</v>
      </c>
      <c r="AI309" s="149" t="s">
        <v>76</v>
      </c>
      <c r="AJ309" s="110" t="s">
        <v>86</v>
      </c>
      <c r="AK309" s="74"/>
      <c r="AL309" s="74"/>
      <c r="AM309" s="340"/>
      <c r="AN309" s="351"/>
      <c r="AO309" s="351"/>
      <c r="AP309" s="351"/>
      <c r="AQ309" s="351"/>
      <c r="AR309" s="351"/>
      <c r="AS309" s="351"/>
      <c r="AT309" s="351"/>
      <c r="AU309" s="341"/>
      <c r="AV309" s="341"/>
      <c r="AW309" s="347"/>
      <c r="AX309" s="351"/>
      <c r="AY309" s="351"/>
      <c r="AZ309" s="351"/>
      <c r="BA309" s="351"/>
      <c r="BB309" s="351"/>
      <c r="BC309" s="347"/>
      <c r="BD309" s="351"/>
      <c r="BE309" s="351"/>
      <c r="BF309" s="347"/>
      <c r="BG309" s="351"/>
      <c r="BH309" s="290" t="s">
        <v>2018</v>
      </c>
    </row>
    <row r="310" spans="1:60" ht="153.75" customHeight="1" x14ac:dyDescent="0.3">
      <c r="A310" s="75"/>
      <c r="B310" s="338" t="s">
        <v>3</v>
      </c>
      <c r="C310" s="393" t="s">
        <v>1182</v>
      </c>
      <c r="D310" s="55" t="s">
        <v>420</v>
      </c>
      <c r="E310" s="55" t="s">
        <v>1183</v>
      </c>
      <c r="F310" s="55" t="s">
        <v>67</v>
      </c>
      <c r="G310" s="78" t="s">
        <v>1184</v>
      </c>
      <c r="H310" s="55" t="s">
        <v>1185</v>
      </c>
      <c r="I310" s="152" t="s">
        <v>1186</v>
      </c>
      <c r="J310" s="110" t="s">
        <v>1187</v>
      </c>
      <c r="K310" s="110" t="s">
        <v>1133</v>
      </c>
      <c r="L310" s="110" t="s">
        <v>376</v>
      </c>
      <c r="M310" s="52">
        <f>VLOOKUP(L310,'[20]Datos Validacion'!$C$6:$D$10,2,0)</f>
        <v>1</v>
      </c>
      <c r="N310" s="150" t="s">
        <v>76</v>
      </c>
      <c r="O310" s="151">
        <f>VLOOKUP(N310,'[20]Datos Validacion'!$E$6:$F$15,2,0)</f>
        <v>0.6</v>
      </c>
      <c r="P310" s="68" t="s">
        <v>1188</v>
      </c>
      <c r="Q310" s="149" t="s">
        <v>378</v>
      </c>
      <c r="R310" s="65" t="s">
        <v>1189</v>
      </c>
      <c r="S310" s="50" t="s">
        <v>78</v>
      </c>
      <c r="T310" s="51" t="s">
        <v>432</v>
      </c>
      <c r="U310" s="50" t="s">
        <v>79</v>
      </c>
      <c r="V310" s="50" t="s">
        <v>80</v>
      </c>
      <c r="W310" s="52">
        <f>VLOOKUP(V310,'[20]Datos Validacion'!$K$6:$L$8,2,0)</f>
        <v>0.25</v>
      </c>
      <c r="X310" s="51" t="s">
        <v>96</v>
      </c>
      <c r="Y310" s="52">
        <f>VLOOKUP(X310,'[20]Datos Validacion'!$M$6:$N$7,2,0)</f>
        <v>0.15</v>
      </c>
      <c r="Z310" s="50" t="s">
        <v>492</v>
      </c>
      <c r="AA310" s="135"/>
      <c r="AB310" s="50" t="s">
        <v>84</v>
      </c>
      <c r="AC310" s="76" t="s">
        <v>1190</v>
      </c>
      <c r="AD310" s="121">
        <f t="shared" si="90"/>
        <v>0.4</v>
      </c>
      <c r="AE310" s="109" t="str">
        <f t="shared" ref="AE310:AE313" si="97">IF(AF310&lt;=20%,"MUY BAJA",IF(AF310&lt;=40%,"BAJA",IF(AF310&lt;=60%,"MEDIA",IF(AF310&lt;=80%,"ALTA","MUY ALTA"))))</f>
        <v>MEDIA</v>
      </c>
      <c r="AF310" s="109">
        <f>IF(OR(V310="prevenir",V310="detectar"),(M310-(M310*AD310)), M310)</f>
        <v>0.6</v>
      </c>
      <c r="AG310" s="109" t="str">
        <f t="shared" si="96"/>
        <v>MODERADO</v>
      </c>
      <c r="AH310" s="109">
        <f>IF(V310="corregir",(O310-(O310*AD310)), O310)</f>
        <v>0.6</v>
      </c>
      <c r="AI310" s="149" t="s">
        <v>76</v>
      </c>
      <c r="AJ310" s="110" t="s">
        <v>86</v>
      </c>
      <c r="AK310" s="55"/>
      <c r="AL310" s="355"/>
      <c r="AM310" s="340"/>
      <c r="AN310" s="309"/>
      <c r="AO310" s="341"/>
      <c r="AP310" s="341"/>
      <c r="AQ310" s="343"/>
      <c r="AR310" s="341"/>
      <c r="AS310" s="341"/>
      <c r="AT310" s="343"/>
      <c r="AU310" s="341"/>
      <c r="AV310" s="341"/>
      <c r="AW310" s="343"/>
      <c r="AX310" s="341"/>
      <c r="AY310" s="341"/>
      <c r="AZ310" s="343"/>
      <c r="BA310" s="309"/>
      <c r="BB310" s="309"/>
      <c r="BC310" s="343"/>
      <c r="BD310" s="341"/>
      <c r="BE310" s="341"/>
      <c r="BF310" s="309"/>
      <c r="BG310" s="391"/>
      <c r="BH310" s="290" t="s">
        <v>2034</v>
      </c>
    </row>
    <row r="311" spans="1:60" ht="103.5" customHeight="1" x14ac:dyDescent="0.3">
      <c r="A311" s="75"/>
      <c r="B311" s="338" t="s">
        <v>3</v>
      </c>
      <c r="C311" s="393" t="s">
        <v>1191</v>
      </c>
      <c r="D311" s="55" t="s">
        <v>1192</v>
      </c>
      <c r="E311" s="55" t="s">
        <v>1193</v>
      </c>
      <c r="F311" s="55" t="s">
        <v>104</v>
      </c>
      <c r="G311" s="76" t="s">
        <v>1116</v>
      </c>
      <c r="H311" s="55" t="s">
        <v>1194</v>
      </c>
      <c r="I311" s="152" t="s">
        <v>1195</v>
      </c>
      <c r="J311" s="55" t="s">
        <v>71</v>
      </c>
      <c r="K311" s="58" t="s">
        <v>1196</v>
      </c>
      <c r="L311" s="110" t="s">
        <v>117</v>
      </c>
      <c r="M311" s="52">
        <f>VLOOKUP(L311,'[20]Datos Validacion'!$C$6:$D$10,2,0)</f>
        <v>0.2</v>
      </c>
      <c r="N311" s="150" t="s">
        <v>76</v>
      </c>
      <c r="O311" s="151">
        <f>VLOOKUP(N311,'[20]Datos Validacion'!$E$6:$F$15,2,0)</f>
        <v>0.6</v>
      </c>
      <c r="P311" s="59" t="s">
        <v>1197</v>
      </c>
      <c r="Q311" s="149" t="s">
        <v>76</v>
      </c>
      <c r="R311" s="63" t="s">
        <v>1198</v>
      </c>
      <c r="S311" s="50" t="s">
        <v>78</v>
      </c>
      <c r="T311" s="50" t="s">
        <v>1106</v>
      </c>
      <c r="U311" s="50" t="s">
        <v>79</v>
      </c>
      <c r="V311" s="50" t="s">
        <v>80</v>
      </c>
      <c r="W311" s="52">
        <f>VLOOKUP(V311,'[20]Datos Validacion'!$K$6:$L$8,2,0)</f>
        <v>0.25</v>
      </c>
      <c r="X311" s="51" t="s">
        <v>96</v>
      </c>
      <c r="Y311" s="52">
        <f>VLOOKUP(X311,'[20]Datos Validacion'!$M$6:$N$7,2,0)</f>
        <v>0.15</v>
      </c>
      <c r="Z311" s="50" t="s">
        <v>492</v>
      </c>
      <c r="AA311" s="62"/>
      <c r="AB311" s="50" t="s">
        <v>84</v>
      </c>
      <c r="AC311" s="50" t="s">
        <v>379</v>
      </c>
      <c r="AD311" s="121">
        <f t="shared" si="90"/>
        <v>0.4</v>
      </c>
      <c r="AE311" s="109" t="str">
        <f t="shared" si="97"/>
        <v>MUY BAJA</v>
      </c>
      <c r="AF311" s="109">
        <f>IF(OR(V311="prevenir",V311="detectar"),(M311-(M311*AD311)), M311)</f>
        <v>0.12</v>
      </c>
      <c r="AG311" s="109" t="str">
        <f t="shared" si="96"/>
        <v>MODERADO</v>
      </c>
      <c r="AH311" s="109">
        <f>IF(V311="corregir",(O311-(O311*AD311)), O311)</f>
        <v>0.6</v>
      </c>
      <c r="AI311" s="149" t="s">
        <v>76</v>
      </c>
      <c r="AJ311" s="110" t="s">
        <v>86</v>
      </c>
      <c r="AK311" s="122"/>
      <c r="AL311" s="122"/>
      <c r="AM311" s="340">
        <v>45118</v>
      </c>
      <c r="AN311" s="309" t="s">
        <v>1193</v>
      </c>
      <c r="AO311" s="341"/>
      <c r="AP311" s="341" t="s">
        <v>3</v>
      </c>
      <c r="AQ311" s="343" t="s">
        <v>1774</v>
      </c>
      <c r="AR311" s="341" t="s">
        <v>3</v>
      </c>
      <c r="AS311" s="341"/>
      <c r="AT311" s="379" t="s">
        <v>1775</v>
      </c>
      <c r="AU311" s="351" t="s">
        <v>3</v>
      </c>
      <c r="AV311" s="351"/>
      <c r="AW311" s="379" t="s">
        <v>1776</v>
      </c>
      <c r="AX311" s="351"/>
      <c r="AY311" s="351" t="s">
        <v>3</v>
      </c>
      <c r="AZ311" s="379" t="s">
        <v>1777</v>
      </c>
      <c r="BA311" s="394"/>
      <c r="BB311" s="394"/>
      <c r="BC311" s="379" t="s">
        <v>1766</v>
      </c>
      <c r="BD311" s="351" t="s">
        <v>3</v>
      </c>
      <c r="BE311" s="394"/>
      <c r="BF311" s="379" t="s">
        <v>1778</v>
      </c>
      <c r="BG311" s="347" t="s">
        <v>1779</v>
      </c>
      <c r="BH311" s="290" t="s">
        <v>2036</v>
      </c>
    </row>
    <row r="312" spans="1:60" ht="59.25" customHeight="1" x14ac:dyDescent="0.3">
      <c r="A312" s="210"/>
      <c r="B312" s="345" t="s">
        <v>3</v>
      </c>
      <c r="C312" s="207" t="s">
        <v>1199</v>
      </c>
      <c r="D312" s="169" t="s">
        <v>1200</v>
      </c>
      <c r="E312" s="169" t="s">
        <v>1201</v>
      </c>
      <c r="F312" s="55" t="s">
        <v>67</v>
      </c>
      <c r="G312" s="78" t="s">
        <v>1202</v>
      </c>
      <c r="H312" s="169" t="s">
        <v>1203</v>
      </c>
      <c r="I312" s="169" t="s">
        <v>1204</v>
      </c>
      <c r="J312" s="159" t="s">
        <v>71</v>
      </c>
      <c r="K312" s="159" t="s">
        <v>1205</v>
      </c>
      <c r="L312" s="159" t="s">
        <v>152</v>
      </c>
      <c r="M312" s="172">
        <f>VLOOKUP(L312,'[20]Datos Validacion'!$C$6:$D$10,2,0)</f>
        <v>0.4</v>
      </c>
      <c r="N312" s="173" t="s">
        <v>76</v>
      </c>
      <c r="O312" s="174">
        <f>VLOOKUP(N312,'[20]Datos Validacion'!$E$6:$F$15,2,0)</f>
        <v>0.6</v>
      </c>
      <c r="P312" s="160" t="s">
        <v>489</v>
      </c>
      <c r="Q312" s="166" t="s">
        <v>76</v>
      </c>
      <c r="R312" s="63" t="s">
        <v>1206</v>
      </c>
      <c r="S312" s="50" t="s">
        <v>78</v>
      </c>
      <c r="T312" s="50" t="s">
        <v>1106</v>
      </c>
      <c r="U312" s="50" t="s">
        <v>79</v>
      </c>
      <c r="V312" s="50" t="s">
        <v>80</v>
      </c>
      <c r="W312" s="52">
        <f>VLOOKUP(V312,'[20]Datos Validacion'!$K$6:$L$8,2,0)</f>
        <v>0.25</v>
      </c>
      <c r="X312" s="51" t="s">
        <v>96</v>
      </c>
      <c r="Y312" s="52">
        <f>VLOOKUP(X312,'[20]Datos Validacion'!$M$6:$N$7,2,0)</f>
        <v>0.15</v>
      </c>
      <c r="Z312" s="50" t="s">
        <v>82</v>
      </c>
      <c r="AA312" s="62" t="s">
        <v>1207</v>
      </c>
      <c r="AB312" s="50" t="s">
        <v>84</v>
      </c>
      <c r="AC312" s="51" t="s">
        <v>1208</v>
      </c>
      <c r="AD312" s="121">
        <f t="shared" si="90"/>
        <v>0.4</v>
      </c>
      <c r="AE312" s="109" t="str">
        <f t="shared" si="97"/>
        <v>BAJA</v>
      </c>
      <c r="AF312" s="109">
        <f>IF(OR(V312="prevenir",V312="detectar"),(M312-(M312*AD312)), M312)</f>
        <v>0.24</v>
      </c>
      <c r="AG312" s="162" t="str">
        <f t="shared" si="96"/>
        <v>MODERADO</v>
      </c>
      <c r="AH312" s="162">
        <f>IF(V312="corregir",(O312-(O312*AD312)), O312)</f>
        <v>0.6</v>
      </c>
      <c r="AI312" s="166" t="s">
        <v>76</v>
      </c>
      <c r="AJ312" s="159" t="s">
        <v>86</v>
      </c>
      <c r="AK312" s="168"/>
      <c r="AL312" s="168"/>
      <c r="AM312" s="294">
        <v>45119</v>
      </c>
      <c r="AN312" s="305" t="s">
        <v>1937</v>
      </c>
      <c r="AO312" s="294"/>
      <c r="AP312" s="294" t="s">
        <v>3</v>
      </c>
      <c r="AQ312" s="305" t="s">
        <v>1949</v>
      </c>
      <c r="AR312" s="294" t="s">
        <v>3</v>
      </c>
      <c r="AS312" s="294"/>
      <c r="AT312" s="305" t="s">
        <v>1950</v>
      </c>
      <c r="AU312" s="294" t="s">
        <v>3</v>
      </c>
      <c r="AV312" s="294"/>
      <c r="AW312" s="305" t="s">
        <v>1951</v>
      </c>
      <c r="AX312" s="294" t="s">
        <v>3</v>
      </c>
      <c r="AY312" s="294"/>
      <c r="AZ312" s="305" t="s">
        <v>1941</v>
      </c>
      <c r="BA312" s="294"/>
      <c r="BB312" s="294"/>
      <c r="BC312" s="305" t="s">
        <v>1942</v>
      </c>
      <c r="BD312" s="294"/>
      <c r="BE312" s="305" t="s">
        <v>3</v>
      </c>
      <c r="BF312" s="305" t="s">
        <v>1948</v>
      </c>
      <c r="BG312" s="305"/>
      <c r="BH312" s="317" t="s">
        <v>2037</v>
      </c>
    </row>
    <row r="313" spans="1:60" ht="73.5" customHeight="1" x14ac:dyDescent="0.3">
      <c r="A313" s="210"/>
      <c r="B313" s="345"/>
      <c r="C313" s="207"/>
      <c r="D313" s="169"/>
      <c r="E313" s="169"/>
      <c r="F313" s="55" t="s">
        <v>67</v>
      </c>
      <c r="G313" s="78" t="s">
        <v>1209</v>
      </c>
      <c r="H313" s="169"/>
      <c r="I313" s="169"/>
      <c r="J313" s="159"/>
      <c r="K313" s="159"/>
      <c r="L313" s="159"/>
      <c r="M313" s="172"/>
      <c r="N313" s="173"/>
      <c r="O313" s="174"/>
      <c r="P313" s="160"/>
      <c r="Q313" s="166"/>
      <c r="R313" s="63" t="s">
        <v>1210</v>
      </c>
      <c r="S313" s="50" t="s">
        <v>78</v>
      </c>
      <c r="T313" s="50" t="s">
        <v>1106</v>
      </c>
      <c r="U313" s="50" t="s">
        <v>79</v>
      </c>
      <c r="V313" s="50" t="s">
        <v>184</v>
      </c>
      <c r="W313" s="52">
        <f>VLOOKUP(V313,'[20]Datos Validacion'!$K$6:$L$8,2,0)</f>
        <v>0.15</v>
      </c>
      <c r="X313" s="51" t="s">
        <v>96</v>
      </c>
      <c r="Y313" s="52">
        <f>VLOOKUP(X313,'[20]Datos Validacion'!$M$6:$N$7,2,0)</f>
        <v>0.15</v>
      </c>
      <c r="Z313" s="50" t="s">
        <v>82</v>
      </c>
      <c r="AA313" s="62" t="s">
        <v>1211</v>
      </c>
      <c r="AB313" s="50" t="s">
        <v>84</v>
      </c>
      <c r="AC313" s="51" t="s">
        <v>1212</v>
      </c>
      <c r="AD313" s="121">
        <f t="shared" si="90"/>
        <v>0.3</v>
      </c>
      <c r="AE313" s="109" t="str">
        <f t="shared" si="97"/>
        <v>MUY BAJA</v>
      </c>
      <c r="AF313" s="109">
        <f>+AF312-AF312*AD313</f>
        <v>0.16799999999999998</v>
      </c>
      <c r="AG313" s="162"/>
      <c r="AH313" s="162"/>
      <c r="AI313" s="166"/>
      <c r="AJ313" s="159"/>
      <c r="AK313" s="168"/>
      <c r="AL313" s="168"/>
      <c r="AM313" s="294"/>
      <c r="AN313" s="305"/>
      <c r="AO313" s="294"/>
      <c r="AP313" s="294"/>
      <c r="AQ313" s="305"/>
      <c r="AR313" s="294"/>
      <c r="AS313" s="294"/>
      <c r="AT313" s="305"/>
      <c r="AU313" s="294"/>
      <c r="AV313" s="294"/>
      <c r="AW313" s="305"/>
      <c r="AX313" s="294"/>
      <c r="AY313" s="294"/>
      <c r="AZ313" s="305"/>
      <c r="BA313" s="294"/>
      <c r="BB313" s="294"/>
      <c r="BC313" s="305"/>
      <c r="BD313" s="294"/>
      <c r="BE313" s="305"/>
      <c r="BF313" s="305"/>
      <c r="BG313" s="305"/>
      <c r="BH313" s="317"/>
    </row>
    <row r="314" spans="1:60" ht="20.5" customHeight="1" x14ac:dyDescent="0.3">
      <c r="AM314" s="148">
        <f>COUNTA(AM16:AM313)</f>
        <v>53</v>
      </c>
    </row>
    <row r="319" spans="1:60" x14ac:dyDescent="0.3">
      <c r="B319" s="240" t="s">
        <v>1233</v>
      </c>
      <c r="C319" s="240"/>
      <c r="D319" s="240"/>
      <c r="E319" s="240"/>
      <c r="F319" s="240"/>
      <c r="G319" s="240"/>
      <c r="H319" s="240"/>
      <c r="I319" s="240"/>
      <c r="J319" s="240"/>
      <c r="K319" s="240"/>
      <c r="L319" s="240"/>
      <c r="M319" s="240"/>
    </row>
    <row r="320" spans="1:60" ht="26" x14ac:dyDescent="0.3">
      <c r="B320" s="114" t="s">
        <v>1234</v>
      </c>
      <c r="C320" s="114" t="s">
        <v>42</v>
      </c>
      <c r="D320" s="240" t="s">
        <v>1235</v>
      </c>
      <c r="E320" s="240"/>
      <c r="F320" s="240"/>
      <c r="G320" s="240"/>
      <c r="H320" s="240"/>
      <c r="I320" s="244" t="s">
        <v>1236</v>
      </c>
      <c r="J320" s="244"/>
      <c r="K320" s="115" t="s">
        <v>1237</v>
      </c>
      <c r="L320" s="244" t="s">
        <v>1238</v>
      </c>
      <c r="M320" s="244"/>
    </row>
    <row r="321" spans="2:13" ht="82.5" customHeight="1" x14ac:dyDescent="0.3">
      <c r="B321" s="252">
        <v>1</v>
      </c>
      <c r="C321" s="116">
        <v>44300</v>
      </c>
      <c r="D321" s="212" t="s">
        <v>1267</v>
      </c>
      <c r="E321" s="212"/>
      <c r="F321" s="212"/>
      <c r="G321" s="212"/>
      <c r="H321" s="212"/>
      <c r="I321" s="212" t="s">
        <v>1294</v>
      </c>
      <c r="J321" s="212"/>
      <c r="K321" s="117" t="s">
        <v>1273</v>
      </c>
      <c r="L321" s="229" t="s">
        <v>1295</v>
      </c>
      <c r="M321" s="229"/>
    </row>
    <row r="322" spans="2:13" ht="78" customHeight="1" x14ac:dyDescent="0.3">
      <c r="B322" s="253"/>
      <c r="C322" s="116">
        <v>44323</v>
      </c>
      <c r="D322" s="212" t="s">
        <v>1290</v>
      </c>
      <c r="E322" s="212"/>
      <c r="F322" s="212"/>
      <c r="G322" s="212"/>
      <c r="H322" s="212"/>
      <c r="I322" s="212" t="s">
        <v>1291</v>
      </c>
      <c r="J322" s="212"/>
      <c r="K322" s="117" t="s">
        <v>1292</v>
      </c>
      <c r="L322" s="229" t="s">
        <v>1293</v>
      </c>
      <c r="M322" s="229"/>
    </row>
    <row r="323" spans="2:13" ht="97.5" customHeight="1" x14ac:dyDescent="0.3">
      <c r="B323" s="253"/>
      <c r="C323" s="116">
        <v>44335</v>
      </c>
      <c r="D323" s="212" t="s">
        <v>1263</v>
      </c>
      <c r="E323" s="212"/>
      <c r="F323" s="212"/>
      <c r="G323" s="212"/>
      <c r="H323" s="212"/>
      <c r="I323" s="212" t="s">
        <v>1264</v>
      </c>
      <c r="J323" s="212"/>
      <c r="K323" s="117" t="s">
        <v>1244</v>
      </c>
      <c r="L323" s="229" t="s">
        <v>1265</v>
      </c>
      <c r="M323" s="229"/>
    </row>
    <row r="324" spans="2:13" ht="65.25" customHeight="1" x14ac:dyDescent="0.3">
      <c r="B324" s="253"/>
      <c r="C324" s="116">
        <v>44336</v>
      </c>
      <c r="D324" s="212" t="s">
        <v>1271</v>
      </c>
      <c r="E324" s="212"/>
      <c r="F324" s="212"/>
      <c r="G324" s="212"/>
      <c r="H324" s="212"/>
      <c r="I324" s="212" t="s">
        <v>1272</v>
      </c>
      <c r="J324" s="212"/>
      <c r="K324" s="117" t="s">
        <v>1273</v>
      </c>
      <c r="L324" s="229" t="s">
        <v>1274</v>
      </c>
      <c r="M324" s="229"/>
    </row>
    <row r="325" spans="2:13" ht="109.5" customHeight="1" x14ac:dyDescent="0.3">
      <c r="B325" s="253"/>
      <c r="C325" s="116">
        <v>44340</v>
      </c>
      <c r="D325" s="212" t="s">
        <v>1267</v>
      </c>
      <c r="E325" s="212"/>
      <c r="F325" s="212"/>
      <c r="G325" s="212"/>
      <c r="H325" s="212"/>
      <c r="I325" s="212" t="s">
        <v>1268</v>
      </c>
      <c r="J325" s="212"/>
      <c r="K325" s="117" t="s">
        <v>1244</v>
      </c>
      <c r="L325" s="229" t="s">
        <v>1269</v>
      </c>
      <c r="M325" s="229"/>
    </row>
    <row r="326" spans="2:13" ht="221.25" customHeight="1" x14ac:dyDescent="0.3">
      <c r="B326" s="253"/>
      <c r="C326" s="116">
        <v>44342</v>
      </c>
      <c r="D326" s="212" t="s">
        <v>1276</v>
      </c>
      <c r="E326" s="212"/>
      <c r="F326" s="212"/>
      <c r="G326" s="212"/>
      <c r="H326" s="212"/>
      <c r="I326" s="212" t="s">
        <v>1277</v>
      </c>
      <c r="J326" s="212"/>
      <c r="K326" s="117" t="s">
        <v>1240</v>
      </c>
      <c r="L326" s="229" t="s">
        <v>1240</v>
      </c>
      <c r="M326" s="229"/>
    </row>
    <row r="327" spans="2:13" ht="165.75" customHeight="1" x14ac:dyDescent="0.3">
      <c r="B327" s="253"/>
      <c r="C327" s="116">
        <v>44350</v>
      </c>
      <c r="D327" s="212" t="s">
        <v>1258</v>
      </c>
      <c r="E327" s="212"/>
      <c r="F327" s="212"/>
      <c r="G327" s="212"/>
      <c r="H327" s="212"/>
      <c r="I327" s="212" t="s">
        <v>1259</v>
      </c>
      <c r="J327" s="212"/>
      <c r="K327" s="117" t="s">
        <v>1255</v>
      </c>
      <c r="L327" s="229" t="s">
        <v>1260</v>
      </c>
      <c r="M327" s="229"/>
    </row>
    <row r="328" spans="2:13" ht="243.75" customHeight="1" x14ac:dyDescent="0.3">
      <c r="B328" s="253"/>
      <c r="C328" s="116">
        <v>44369</v>
      </c>
      <c r="D328" s="212" t="s">
        <v>1304</v>
      </c>
      <c r="E328" s="212"/>
      <c r="F328" s="212"/>
      <c r="G328" s="212"/>
      <c r="H328" s="212"/>
      <c r="I328" s="212" t="s">
        <v>1305</v>
      </c>
      <c r="J328" s="212"/>
      <c r="K328" s="117" t="s">
        <v>1273</v>
      </c>
      <c r="L328" s="229" t="s">
        <v>1306</v>
      </c>
      <c r="M328" s="229"/>
    </row>
    <row r="329" spans="2:13" ht="123" customHeight="1" x14ac:dyDescent="0.3">
      <c r="B329" s="253"/>
      <c r="C329" s="116">
        <v>44370</v>
      </c>
      <c r="D329" s="212" t="s">
        <v>1284</v>
      </c>
      <c r="E329" s="212"/>
      <c r="F329" s="212"/>
      <c r="G329" s="212"/>
      <c r="H329" s="212"/>
      <c r="I329" s="212" t="s">
        <v>1285</v>
      </c>
      <c r="J329" s="212"/>
      <c r="K329" s="117" t="s">
        <v>1286</v>
      </c>
      <c r="L329" s="229" t="s">
        <v>1287</v>
      </c>
      <c r="M329" s="229"/>
    </row>
    <row r="330" spans="2:13" ht="74.25" customHeight="1" x14ac:dyDescent="0.3">
      <c r="B330" s="253"/>
      <c r="C330" s="116">
        <v>44371</v>
      </c>
      <c r="D330" s="212" t="s">
        <v>1300</v>
      </c>
      <c r="E330" s="212"/>
      <c r="F330" s="212"/>
      <c r="G330" s="212"/>
      <c r="H330" s="212"/>
      <c r="I330" s="212" t="s">
        <v>1302</v>
      </c>
      <c r="J330" s="212"/>
      <c r="K330" s="117" t="s">
        <v>1244</v>
      </c>
      <c r="L330" s="229" t="s">
        <v>1303</v>
      </c>
      <c r="M330" s="229"/>
    </row>
    <row r="331" spans="2:13" ht="54.75" customHeight="1" x14ac:dyDescent="0.3">
      <c r="B331" s="253"/>
      <c r="C331" s="116">
        <v>44383</v>
      </c>
      <c r="D331" s="242" t="s">
        <v>1253</v>
      </c>
      <c r="E331" s="250"/>
      <c r="F331" s="250"/>
      <c r="G331" s="250"/>
      <c r="H331" s="243"/>
      <c r="I331" s="242" t="s">
        <v>1254</v>
      </c>
      <c r="J331" s="243"/>
      <c r="K331" s="117" t="s">
        <v>1255</v>
      </c>
      <c r="L331" s="229" t="s">
        <v>1256</v>
      </c>
      <c r="M331" s="229"/>
    </row>
    <row r="332" spans="2:13" ht="113.25" customHeight="1" x14ac:dyDescent="0.3">
      <c r="B332" s="253"/>
      <c r="C332" s="116">
        <v>44384</v>
      </c>
      <c r="D332" s="242" t="s">
        <v>1310</v>
      </c>
      <c r="E332" s="250"/>
      <c r="F332" s="250"/>
      <c r="G332" s="250"/>
      <c r="H332" s="243"/>
      <c r="I332" s="242" t="s">
        <v>1311</v>
      </c>
      <c r="J332" s="243"/>
      <c r="K332" s="117" t="s">
        <v>1240</v>
      </c>
      <c r="L332" s="229" t="s">
        <v>1312</v>
      </c>
      <c r="M332" s="229"/>
    </row>
    <row r="333" spans="2:13" ht="243" customHeight="1" x14ac:dyDescent="0.3">
      <c r="B333" s="253"/>
      <c r="C333" s="116">
        <v>44396</v>
      </c>
      <c r="D333" s="242" t="s">
        <v>1278</v>
      </c>
      <c r="E333" s="250"/>
      <c r="F333" s="250"/>
      <c r="G333" s="250"/>
      <c r="H333" s="243"/>
      <c r="I333" s="242" t="s">
        <v>1279</v>
      </c>
      <c r="J333" s="243"/>
      <c r="K333" s="117" t="s">
        <v>1244</v>
      </c>
      <c r="L333" s="229" t="s">
        <v>1280</v>
      </c>
      <c r="M333" s="229"/>
    </row>
    <row r="334" spans="2:13" ht="90.75" customHeight="1" x14ac:dyDescent="0.3">
      <c r="B334" s="253"/>
      <c r="C334" s="116">
        <v>44404</v>
      </c>
      <c r="D334" s="242" t="s">
        <v>1242</v>
      </c>
      <c r="E334" s="250"/>
      <c r="F334" s="250"/>
      <c r="G334" s="250"/>
      <c r="H334" s="243"/>
      <c r="I334" s="242" t="s">
        <v>1243</v>
      </c>
      <c r="J334" s="243"/>
      <c r="K334" s="117" t="s">
        <v>1244</v>
      </c>
      <c r="L334" s="229" t="s">
        <v>1245</v>
      </c>
      <c r="M334" s="229"/>
    </row>
    <row r="335" spans="2:13" ht="156" customHeight="1" x14ac:dyDescent="0.3">
      <c r="B335" s="254"/>
      <c r="C335" s="116">
        <v>44412</v>
      </c>
      <c r="D335" s="242" t="s">
        <v>1249</v>
      </c>
      <c r="E335" s="250"/>
      <c r="F335" s="250"/>
      <c r="G335" s="250"/>
      <c r="H335" s="243"/>
      <c r="I335" s="242" t="s">
        <v>1250</v>
      </c>
      <c r="J335" s="243"/>
      <c r="K335" s="117" t="s">
        <v>1251</v>
      </c>
      <c r="L335" s="229" t="s">
        <v>1251</v>
      </c>
      <c r="M335" s="229"/>
    </row>
    <row r="336" spans="2:13" ht="160.5" customHeight="1" x14ac:dyDescent="0.3">
      <c r="B336" s="255">
        <v>2</v>
      </c>
      <c r="C336" s="106">
        <v>44463</v>
      </c>
      <c r="D336" s="245" t="s">
        <v>1313</v>
      </c>
      <c r="E336" s="246"/>
      <c r="F336" s="246"/>
      <c r="G336" s="246"/>
      <c r="H336" s="247"/>
      <c r="I336" s="242" t="s">
        <v>1314</v>
      </c>
      <c r="J336" s="243"/>
      <c r="K336" s="107" t="s">
        <v>1240</v>
      </c>
      <c r="L336" s="251" t="s">
        <v>1312</v>
      </c>
      <c r="M336" s="251"/>
    </row>
    <row r="337" spans="2:13" ht="115.5" customHeight="1" x14ac:dyDescent="0.3">
      <c r="B337" s="256"/>
      <c r="C337" s="106">
        <v>44475</v>
      </c>
      <c r="D337" s="207" t="s">
        <v>1288</v>
      </c>
      <c r="E337" s="207"/>
      <c r="F337" s="207"/>
      <c r="G337" s="207"/>
      <c r="H337" s="207"/>
      <c r="I337" s="212" t="s">
        <v>1285</v>
      </c>
      <c r="J337" s="212"/>
      <c r="K337" s="107" t="s">
        <v>1286</v>
      </c>
      <c r="L337" s="251" t="s">
        <v>1289</v>
      </c>
      <c r="M337" s="251"/>
    </row>
    <row r="338" spans="2:13" ht="116.25" customHeight="1" x14ac:dyDescent="0.3">
      <c r="B338" s="256"/>
      <c r="C338" s="106">
        <v>44491</v>
      </c>
      <c r="D338" s="207" t="s">
        <v>1270</v>
      </c>
      <c r="E338" s="207"/>
      <c r="F338" s="207"/>
      <c r="G338" s="207"/>
      <c r="H338" s="207"/>
      <c r="I338" s="212" t="s">
        <v>1268</v>
      </c>
      <c r="J338" s="212"/>
      <c r="K338" s="107" t="s">
        <v>1244</v>
      </c>
      <c r="L338" s="251" t="s">
        <v>1269</v>
      </c>
      <c r="M338" s="251"/>
    </row>
    <row r="339" spans="2:13" ht="56.25" customHeight="1" x14ac:dyDescent="0.3">
      <c r="B339" s="256"/>
      <c r="C339" s="106">
        <v>44494</v>
      </c>
      <c r="D339" s="207" t="s">
        <v>1275</v>
      </c>
      <c r="E339" s="207"/>
      <c r="F339" s="207"/>
      <c r="G339" s="207"/>
      <c r="H339" s="207"/>
      <c r="I339" s="212" t="s">
        <v>1272</v>
      </c>
      <c r="J339" s="212"/>
      <c r="K339" s="107" t="s">
        <v>1273</v>
      </c>
      <c r="L339" s="251" t="s">
        <v>1274</v>
      </c>
      <c r="M339" s="251"/>
    </row>
    <row r="340" spans="2:13" ht="56.25" customHeight="1" x14ac:dyDescent="0.3">
      <c r="B340" s="256"/>
      <c r="C340" s="106">
        <v>44496</v>
      </c>
      <c r="D340" s="245" t="s">
        <v>1257</v>
      </c>
      <c r="E340" s="246"/>
      <c r="F340" s="246"/>
      <c r="G340" s="246"/>
      <c r="H340" s="247"/>
      <c r="I340" s="242" t="s">
        <v>1254</v>
      </c>
      <c r="J340" s="243"/>
      <c r="K340" s="107" t="s">
        <v>1255</v>
      </c>
      <c r="L340" s="248" t="s">
        <v>1256</v>
      </c>
      <c r="M340" s="249"/>
    </row>
    <row r="341" spans="2:13" ht="78" customHeight="1" x14ac:dyDescent="0.3">
      <c r="B341" s="256"/>
      <c r="C341" s="106">
        <v>44497</v>
      </c>
      <c r="D341" s="245" t="s">
        <v>1266</v>
      </c>
      <c r="E341" s="246"/>
      <c r="F341" s="246"/>
      <c r="G341" s="246"/>
      <c r="H341" s="247"/>
      <c r="I341" s="242" t="s">
        <v>1264</v>
      </c>
      <c r="J341" s="243"/>
      <c r="K341" s="107" t="s">
        <v>1244</v>
      </c>
      <c r="L341" s="248" t="s">
        <v>1265</v>
      </c>
      <c r="M341" s="249"/>
    </row>
    <row r="342" spans="2:13" ht="321" customHeight="1" x14ac:dyDescent="0.3">
      <c r="B342" s="256"/>
      <c r="C342" s="106">
        <v>44503</v>
      </c>
      <c r="D342" s="245" t="s">
        <v>1307</v>
      </c>
      <c r="E342" s="246"/>
      <c r="F342" s="246"/>
      <c r="G342" s="246"/>
      <c r="H342" s="247"/>
      <c r="I342" s="242" t="s">
        <v>1308</v>
      </c>
      <c r="J342" s="243"/>
      <c r="K342" s="107" t="s">
        <v>1292</v>
      </c>
      <c r="L342" s="248" t="s">
        <v>1309</v>
      </c>
      <c r="M342" s="249"/>
    </row>
    <row r="343" spans="2:13" ht="81" customHeight="1" x14ac:dyDescent="0.3">
      <c r="B343" s="256"/>
      <c r="C343" s="106">
        <v>44504</v>
      </c>
      <c r="D343" s="245" t="s">
        <v>1246</v>
      </c>
      <c r="E343" s="246"/>
      <c r="F343" s="246"/>
      <c r="G343" s="246"/>
      <c r="H343" s="247"/>
      <c r="I343" s="242" t="s">
        <v>1247</v>
      </c>
      <c r="J343" s="243"/>
      <c r="K343" s="107" t="s">
        <v>1244</v>
      </c>
      <c r="L343" s="248" t="s">
        <v>1248</v>
      </c>
      <c r="M343" s="249"/>
    </row>
    <row r="344" spans="2:13" ht="87.75" customHeight="1" x14ac:dyDescent="0.3">
      <c r="B344" s="256"/>
      <c r="C344" s="106">
        <v>44512</v>
      </c>
      <c r="D344" s="245" t="s">
        <v>1296</v>
      </c>
      <c r="E344" s="246"/>
      <c r="F344" s="246"/>
      <c r="G344" s="246"/>
      <c r="H344" s="247"/>
      <c r="I344" s="242" t="s">
        <v>1294</v>
      </c>
      <c r="J344" s="243"/>
      <c r="K344" s="107" t="s">
        <v>1273</v>
      </c>
      <c r="L344" s="248" t="s">
        <v>1297</v>
      </c>
      <c r="M344" s="249"/>
    </row>
    <row r="345" spans="2:13" ht="206.25" customHeight="1" x14ac:dyDescent="0.3">
      <c r="B345" s="256"/>
      <c r="C345" s="106">
        <v>44524</v>
      </c>
      <c r="D345" s="245" t="s">
        <v>1261</v>
      </c>
      <c r="E345" s="246"/>
      <c r="F345" s="246"/>
      <c r="G345" s="246"/>
      <c r="H345" s="247"/>
      <c r="I345" s="242" t="s">
        <v>1262</v>
      </c>
      <c r="J345" s="243"/>
      <c r="K345" s="107" t="s">
        <v>1255</v>
      </c>
      <c r="L345" s="248" t="s">
        <v>1260</v>
      </c>
      <c r="M345" s="249"/>
    </row>
    <row r="346" spans="2:13" ht="109.5" customHeight="1" x14ac:dyDescent="0.3">
      <c r="B346" s="256"/>
      <c r="C346" s="106">
        <v>44539</v>
      </c>
      <c r="D346" s="245" t="s">
        <v>1241</v>
      </c>
      <c r="E346" s="246"/>
      <c r="F346" s="246"/>
      <c r="G346" s="246"/>
      <c r="H346" s="247"/>
      <c r="I346" s="242" t="s">
        <v>1239</v>
      </c>
      <c r="J346" s="243"/>
      <c r="K346" s="107" t="s">
        <v>1240</v>
      </c>
      <c r="L346" s="248" t="s">
        <v>1240</v>
      </c>
      <c r="M346" s="249"/>
    </row>
    <row r="347" spans="2:13" ht="253.5" customHeight="1" x14ac:dyDescent="0.3">
      <c r="B347" s="256"/>
      <c r="C347" s="106">
        <v>44481</v>
      </c>
      <c r="D347" s="245" t="s">
        <v>1281</v>
      </c>
      <c r="E347" s="246"/>
      <c r="F347" s="246"/>
      <c r="G347" s="246"/>
      <c r="H347" s="247"/>
      <c r="I347" s="242" t="s">
        <v>1282</v>
      </c>
      <c r="J347" s="243"/>
      <c r="K347" s="107" t="s">
        <v>1244</v>
      </c>
      <c r="L347" s="248" t="s">
        <v>1283</v>
      </c>
      <c r="M347" s="249"/>
    </row>
    <row r="348" spans="2:13" ht="77.25" customHeight="1" x14ac:dyDescent="0.3">
      <c r="B348" s="256"/>
      <c r="C348" s="106">
        <v>44484</v>
      </c>
      <c r="D348" s="245" t="s">
        <v>1301</v>
      </c>
      <c r="E348" s="246"/>
      <c r="F348" s="246"/>
      <c r="G348" s="246"/>
      <c r="H348" s="247"/>
      <c r="I348" s="242" t="s">
        <v>1302</v>
      </c>
      <c r="J348" s="243"/>
      <c r="K348" s="107" t="s">
        <v>1244</v>
      </c>
      <c r="L348" s="248" t="s">
        <v>1303</v>
      </c>
      <c r="M348" s="249"/>
    </row>
    <row r="349" spans="2:13" ht="165.75" customHeight="1" x14ac:dyDescent="0.3">
      <c r="B349" s="256"/>
      <c r="C349" s="106">
        <v>44546</v>
      </c>
      <c r="D349" s="245" t="s">
        <v>1252</v>
      </c>
      <c r="E349" s="246"/>
      <c r="F349" s="246"/>
      <c r="G349" s="246"/>
      <c r="H349" s="247"/>
      <c r="I349" s="242" t="s">
        <v>1250</v>
      </c>
      <c r="J349" s="243"/>
      <c r="K349" s="107" t="s">
        <v>1251</v>
      </c>
      <c r="L349" s="248" t="s">
        <v>1251</v>
      </c>
      <c r="M349" s="249"/>
    </row>
    <row r="350" spans="2:13" ht="135" customHeight="1" x14ac:dyDescent="0.3">
      <c r="B350" s="257"/>
      <c r="C350" s="106">
        <v>44550</v>
      </c>
      <c r="D350" s="245" t="s">
        <v>1298</v>
      </c>
      <c r="E350" s="246"/>
      <c r="F350" s="246"/>
      <c r="G350" s="246"/>
      <c r="H350" s="247"/>
      <c r="I350" s="242" t="s">
        <v>1299</v>
      </c>
      <c r="J350" s="243"/>
      <c r="K350" s="107" t="s">
        <v>1273</v>
      </c>
      <c r="L350" s="248" t="s">
        <v>1273</v>
      </c>
      <c r="M350" s="249"/>
    </row>
    <row r="351" spans="2:13" ht="51.75" customHeight="1" x14ac:dyDescent="0.3">
      <c r="B351" s="50">
        <v>3</v>
      </c>
      <c r="C351" s="106">
        <v>44561</v>
      </c>
      <c r="D351" s="245" t="s">
        <v>1315</v>
      </c>
      <c r="E351" s="246"/>
      <c r="F351" s="246"/>
      <c r="G351" s="246"/>
      <c r="H351" s="247"/>
      <c r="I351" s="242" t="s">
        <v>1316</v>
      </c>
      <c r="J351" s="243"/>
      <c r="K351" s="107" t="s">
        <v>1273</v>
      </c>
      <c r="L351" s="248" t="s">
        <v>1273</v>
      </c>
      <c r="M351" s="249"/>
    </row>
    <row r="352" spans="2:13" ht="51.75" customHeight="1" x14ac:dyDescent="0.3">
      <c r="B352" s="50">
        <v>4</v>
      </c>
      <c r="C352" s="106">
        <v>44681</v>
      </c>
      <c r="D352" s="245" t="s">
        <v>1315</v>
      </c>
      <c r="E352" s="246"/>
      <c r="F352" s="246"/>
      <c r="G352" s="246"/>
      <c r="H352" s="247"/>
      <c r="I352" s="242" t="s">
        <v>1316</v>
      </c>
      <c r="J352" s="243"/>
      <c r="K352" s="107" t="s">
        <v>1273</v>
      </c>
      <c r="L352" s="248" t="s">
        <v>1273</v>
      </c>
      <c r="M352" s="249"/>
    </row>
    <row r="353" spans="2:13" ht="334.5" customHeight="1" x14ac:dyDescent="0.3">
      <c r="B353" s="50">
        <v>5</v>
      </c>
      <c r="C353" s="106">
        <v>44804</v>
      </c>
      <c r="D353" s="245" t="s">
        <v>1731</v>
      </c>
      <c r="E353" s="246"/>
      <c r="F353" s="246"/>
      <c r="G353" s="246"/>
      <c r="H353" s="247"/>
      <c r="I353" s="242" t="s">
        <v>1316</v>
      </c>
      <c r="J353" s="243"/>
      <c r="K353" s="107" t="s">
        <v>1273</v>
      </c>
      <c r="L353" s="248" t="s">
        <v>1273</v>
      </c>
      <c r="M353" s="249"/>
    </row>
    <row r="354" spans="2:13" ht="100.5" customHeight="1" x14ac:dyDescent="0.3">
      <c r="B354" s="50">
        <v>6</v>
      </c>
      <c r="C354" s="106">
        <v>44926</v>
      </c>
      <c r="D354" s="245" t="s">
        <v>1734</v>
      </c>
      <c r="E354" s="246"/>
      <c r="F354" s="246"/>
      <c r="G354" s="246"/>
      <c r="H354" s="247"/>
      <c r="I354" s="242" t="s">
        <v>1316</v>
      </c>
      <c r="J354" s="243"/>
      <c r="K354" s="107" t="s">
        <v>1273</v>
      </c>
      <c r="L354" s="248" t="s">
        <v>1273</v>
      </c>
      <c r="M354" s="249"/>
    </row>
    <row r="355" spans="2:13" ht="75.5" customHeight="1" x14ac:dyDescent="0.3">
      <c r="B355" s="50">
        <v>7</v>
      </c>
      <c r="C355" s="106">
        <v>45046</v>
      </c>
      <c r="D355" s="245" t="s">
        <v>1740</v>
      </c>
      <c r="E355" s="246"/>
      <c r="F355" s="246"/>
      <c r="G355" s="246"/>
      <c r="H355" s="247"/>
      <c r="I355" s="242" t="s">
        <v>1316</v>
      </c>
      <c r="J355" s="243"/>
      <c r="K355" s="107" t="s">
        <v>1739</v>
      </c>
      <c r="L355" s="248" t="s">
        <v>1273</v>
      </c>
      <c r="M355" s="249"/>
    </row>
    <row r="356" spans="2:13" ht="75.5" customHeight="1" x14ac:dyDescent="0.3">
      <c r="B356" s="50">
        <v>8</v>
      </c>
      <c r="C356" s="106" t="s">
        <v>1735</v>
      </c>
      <c r="D356" s="245" t="s">
        <v>1738</v>
      </c>
      <c r="E356" s="246"/>
      <c r="F356" s="246"/>
      <c r="G356" s="246"/>
      <c r="H356" s="247"/>
      <c r="I356" s="242" t="s">
        <v>1316</v>
      </c>
      <c r="J356" s="243"/>
      <c r="K356" s="107" t="s">
        <v>1739</v>
      </c>
      <c r="L356" s="248" t="s">
        <v>1741</v>
      </c>
      <c r="M356" s="249"/>
    </row>
    <row r="357" spans="2:13" ht="49.5" customHeight="1" x14ac:dyDescent="0.3">
      <c r="B357" s="395">
        <v>9</v>
      </c>
      <c r="C357" s="396">
        <v>45107</v>
      </c>
      <c r="D357" s="397" t="s">
        <v>2041</v>
      </c>
      <c r="E357" s="398"/>
      <c r="F357" s="398"/>
      <c r="G357" s="398"/>
      <c r="H357" s="399"/>
      <c r="I357" s="242" t="s">
        <v>1316</v>
      </c>
      <c r="J357" s="243"/>
      <c r="K357" s="107" t="s">
        <v>1739</v>
      </c>
      <c r="L357" s="248" t="s">
        <v>1741</v>
      </c>
      <c r="M357" s="249"/>
    </row>
  </sheetData>
  <sheetProtection formatCells="0" insertRows="0" deleteRows="0"/>
  <dataConsolidate/>
  <mergeCells count="3619">
    <mergeCell ref="D357:H357"/>
    <mergeCell ref="I357:J357"/>
    <mergeCell ref="L357:M357"/>
    <mergeCell ref="BH17:BH21"/>
    <mergeCell ref="BH22:BH26"/>
    <mergeCell ref="BH29:BH30"/>
    <mergeCell ref="BH31:BH35"/>
    <mergeCell ref="BH36:BH39"/>
    <mergeCell ref="BH42:BH44"/>
    <mergeCell ref="BH45:BH47"/>
    <mergeCell ref="BH48:BH49"/>
    <mergeCell ref="BG48:BG49"/>
    <mergeCell ref="BG45:BG47"/>
    <mergeCell ref="BG42:BG44"/>
    <mergeCell ref="BH235:BH239"/>
    <mergeCell ref="BH95:BH100"/>
    <mergeCell ref="BH54:BH55"/>
    <mergeCell ref="BH56:BH58"/>
    <mergeCell ref="BH59:BH60"/>
    <mergeCell ref="BH257:BH258"/>
    <mergeCell ref="BG235:BG239"/>
    <mergeCell ref="BG211:BG219"/>
    <mergeCell ref="BG220:BG224"/>
    <mergeCell ref="BG155:BG157"/>
    <mergeCell ref="BG54:BG55"/>
    <mergeCell ref="BG50:BG51"/>
    <mergeCell ref="BG36:BG39"/>
    <mergeCell ref="BH255:BH256"/>
    <mergeCell ref="BG83:BG84"/>
    <mergeCell ref="BG85:BG87"/>
    <mergeCell ref="BH181:BH182"/>
    <mergeCell ref="BH184:BH185"/>
    <mergeCell ref="BH186:BH187"/>
    <mergeCell ref="BH194:BH200"/>
    <mergeCell ref="BH201:BH205"/>
    <mergeCell ref="BH110:BH111"/>
    <mergeCell ref="BI110:BI111"/>
    <mergeCell ref="BH188:BH193"/>
    <mergeCell ref="BH208:BH210"/>
    <mergeCell ref="BH50:BH51"/>
    <mergeCell ref="BH52:BH53"/>
    <mergeCell ref="BI50:BI51"/>
    <mergeCell ref="BI52:BI53"/>
    <mergeCell ref="BI188:BI193"/>
    <mergeCell ref="BH150:BH154"/>
    <mergeCell ref="BH155:BH157"/>
    <mergeCell ref="BH158:BH166"/>
    <mergeCell ref="BH167:BH170"/>
    <mergeCell ref="BH171:BH172"/>
    <mergeCell ref="BH173:BH179"/>
    <mergeCell ref="BH136:BH137"/>
    <mergeCell ref="BH61:BH62"/>
    <mergeCell ref="BH63:BH64"/>
    <mergeCell ref="BH69:BH75"/>
    <mergeCell ref="BH83:BH84"/>
    <mergeCell ref="BH85:BH87"/>
    <mergeCell ref="BH143:BH146"/>
    <mergeCell ref="BH131:BH132"/>
    <mergeCell ref="BH128:BH130"/>
    <mergeCell ref="AP133:AP135"/>
    <mergeCell ref="AM133:AM135"/>
    <mergeCell ref="AN133:AN135"/>
    <mergeCell ref="AO133:AO135"/>
    <mergeCell ref="AO131:AO132"/>
    <mergeCell ref="AP131:AP132"/>
    <mergeCell ref="AY131:AY132"/>
    <mergeCell ref="AZ131:AZ132"/>
    <mergeCell ref="BA131:BA132"/>
    <mergeCell ref="BC131:BC132"/>
    <mergeCell ref="BB131:BB132"/>
    <mergeCell ref="BB121:BB127"/>
    <mergeCell ref="BC121:BC127"/>
    <mergeCell ref="BD121:BD127"/>
    <mergeCell ref="AM110:AM111"/>
    <mergeCell ref="AN110:AN111"/>
    <mergeCell ref="AO48:AO49"/>
    <mergeCell ref="AM119:AM120"/>
    <mergeCell ref="AN119:AN120"/>
    <mergeCell ref="BA128:BA130"/>
    <mergeCell ref="BC128:BC130"/>
    <mergeCell ref="AV121:AV127"/>
    <mergeCell ref="AY121:AY127"/>
    <mergeCell ref="AZ121:AZ127"/>
    <mergeCell ref="BA121:BA127"/>
    <mergeCell ref="BG112:BG118"/>
    <mergeCell ref="BF119:BF120"/>
    <mergeCell ref="BG119:BG120"/>
    <mergeCell ref="BE143:BE146"/>
    <mergeCell ref="AR40:AR41"/>
    <mergeCell ref="AS40:AS41"/>
    <mergeCell ref="AT40:AT41"/>
    <mergeCell ref="AU40:AU41"/>
    <mergeCell ref="AV40:AV41"/>
    <mergeCell ref="AW40:AW41"/>
    <mergeCell ref="AX40:AX41"/>
    <mergeCell ref="AY40:AY41"/>
    <mergeCell ref="AZ40:AZ41"/>
    <mergeCell ref="BA40:BA41"/>
    <mergeCell ref="BB40:BB41"/>
    <mergeCell ref="BC40:BC41"/>
    <mergeCell ref="BD40:BD41"/>
    <mergeCell ref="AX133:AX135"/>
    <mergeCell ref="AW133:AW135"/>
    <mergeCell ref="AV133:AV135"/>
    <mergeCell ref="AU133:AU135"/>
    <mergeCell ref="AT133:AT135"/>
    <mergeCell ref="AS133:AS135"/>
    <mergeCell ref="BG279:BG280"/>
    <mergeCell ref="BA270:BA278"/>
    <mergeCell ref="BB270:BB278"/>
    <mergeCell ref="BC270:BC278"/>
    <mergeCell ref="BE40:BE41"/>
    <mergeCell ref="BF40:BF41"/>
    <mergeCell ref="BG40:BG41"/>
    <mergeCell ref="BG136:BG137"/>
    <mergeCell ref="BH13:BH15"/>
    <mergeCell ref="AQ101:AQ109"/>
    <mergeCell ref="BG101:BG109"/>
    <mergeCell ref="BG143:BG146"/>
    <mergeCell ref="BE128:BE130"/>
    <mergeCell ref="BF128:BF130"/>
    <mergeCell ref="BG128:BG130"/>
    <mergeCell ref="AS121:AS127"/>
    <mergeCell ref="AT121:AT127"/>
    <mergeCell ref="AU121:AU127"/>
    <mergeCell ref="AS128:AS130"/>
    <mergeCell ref="AT128:AT130"/>
    <mergeCell ref="AU128:AU130"/>
    <mergeCell ref="AV128:AV130"/>
    <mergeCell ref="AW128:AW130"/>
    <mergeCell ref="AX128:AX130"/>
    <mergeCell ref="AY128:AY130"/>
    <mergeCell ref="AZ128:AZ130"/>
    <mergeCell ref="AG133:AG135"/>
    <mergeCell ref="L133:L135"/>
    <mergeCell ref="M133:M135"/>
    <mergeCell ref="N133:N135"/>
    <mergeCell ref="O133:O135"/>
    <mergeCell ref="P133:P135"/>
    <mergeCell ref="Q133:Q135"/>
    <mergeCell ref="AO279:AO280"/>
    <mergeCell ref="S131:S132"/>
    <mergeCell ref="U131:U132"/>
    <mergeCell ref="AH128:AH130"/>
    <mergeCell ref="O128:O130"/>
    <mergeCell ref="AW302:AW305"/>
    <mergeCell ref="AR133:AR135"/>
    <mergeCell ref="AQ133:AQ135"/>
    <mergeCell ref="BF131:BF132"/>
    <mergeCell ref="BG131:BG132"/>
    <mergeCell ref="BG133:BG135"/>
    <mergeCell ref="BF133:BF135"/>
    <mergeCell ref="BE133:BE135"/>
    <mergeCell ref="BD133:BD135"/>
    <mergeCell ref="AQ131:AQ132"/>
    <mergeCell ref="AR131:AR132"/>
    <mergeCell ref="AS131:AS132"/>
    <mergeCell ref="AT131:AT132"/>
    <mergeCell ref="AU131:AU132"/>
    <mergeCell ref="AV131:AV132"/>
    <mergeCell ref="AW131:AW132"/>
    <mergeCell ref="AX131:AX132"/>
    <mergeCell ref="BC133:BC135"/>
    <mergeCell ref="BB133:BB135"/>
    <mergeCell ref="BA133:BA135"/>
    <mergeCell ref="AP119:AP120"/>
    <mergeCell ref="AQ119:AQ120"/>
    <mergeCell ref="AR119:AR120"/>
    <mergeCell ref="AS119:AS120"/>
    <mergeCell ref="AT119:AT120"/>
    <mergeCell ref="AV119:AV120"/>
    <mergeCell ref="AU119:AU120"/>
    <mergeCell ref="AW119:AW120"/>
    <mergeCell ref="AX119:AX120"/>
    <mergeCell ref="AY119:AY120"/>
    <mergeCell ref="AZ119:AZ120"/>
    <mergeCell ref="BA119:BA120"/>
    <mergeCell ref="BC119:BC120"/>
    <mergeCell ref="BD119:BD120"/>
    <mergeCell ref="BE119:BE120"/>
    <mergeCell ref="D356:H356"/>
    <mergeCell ref="I356:J356"/>
    <mergeCell ref="L356:M356"/>
    <mergeCell ref="L355:M355"/>
    <mergeCell ref="D355:H355"/>
    <mergeCell ref="I355:J355"/>
    <mergeCell ref="D354:H354"/>
    <mergeCell ref="I354:J354"/>
    <mergeCell ref="L354:M354"/>
    <mergeCell ref="BD128:BD130"/>
    <mergeCell ref="AM128:AM130"/>
    <mergeCell ref="AN128:AN130"/>
    <mergeCell ref="AO128:AO130"/>
    <mergeCell ref="AP128:AP130"/>
    <mergeCell ref="AQ128:AQ130"/>
    <mergeCell ref="AR128:AR130"/>
    <mergeCell ref="AG131:AG132"/>
    <mergeCell ref="N128:N130"/>
    <mergeCell ref="AC131:AC132"/>
    <mergeCell ref="Z131:Z132"/>
    <mergeCell ref="AA131:AA132"/>
    <mergeCell ref="AB131:AB132"/>
    <mergeCell ref="H128:H130"/>
    <mergeCell ref="H131:H132"/>
    <mergeCell ref="H133:H135"/>
    <mergeCell ref="R131:R132"/>
    <mergeCell ref="T131:T132"/>
    <mergeCell ref="M119:M120"/>
    <mergeCell ref="N119:N120"/>
    <mergeCell ref="AO112:AO118"/>
    <mergeCell ref="BE121:BE127"/>
    <mergeCell ref="BG121:BG127"/>
    <mergeCell ref="AI112:AI118"/>
    <mergeCell ref="AI119:AI120"/>
    <mergeCell ref="AI121:AI127"/>
    <mergeCell ref="AI128:AI130"/>
    <mergeCell ref="AI131:AI132"/>
    <mergeCell ref="AI133:AI135"/>
    <mergeCell ref="AO121:AO127"/>
    <mergeCell ref="AP121:AP127"/>
    <mergeCell ref="AQ121:AQ127"/>
    <mergeCell ref="AR121:AR127"/>
    <mergeCell ref="AM112:AM118"/>
    <mergeCell ref="AN112:AN118"/>
    <mergeCell ref="AM121:AM127"/>
    <mergeCell ref="AN121:AN127"/>
    <mergeCell ref="AM131:AM132"/>
    <mergeCell ref="AN131:AN132"/>
    <mergeCell ref="AO119:AO120"/>
    <mergeCell ref="K131:K132"/>
    <mergeCell ref="L131:L132"/>
    <mergeCell ref="M131:M132"/>
    <mergeCell ref="N131:N132"/>
    <mergeCell ref="O131:O132"/>
    <mergeCell ref="P131:P132"/>
    <mergeCell ref="Q131:Q132"/>
    <mergeCell ref="B133:B135"/>
    <mergeCell ref="C133:C135"/>
    <mergeCell ref="P128:P130"/>
    <mergeCell ref="Q128:Q130"/>
    <mergeCell ref="F116:F118"/>
    <mergeCell ref="AG112:AG118"/>
    <mergeCell ref="AG119:AG120"/>
    <mergeCell ref="AG121:AG127"/>
    <mergeCell ref="AG128:AG130"/>
    <mergeCell ref="AH131:AH132"/>
    <mergeCell ref="AH112:AH118"/>
    <mergeCell ref="AH119:AH120"/>
    <mergeCell ref="D133:D135"/>
    <mergeCell ref="E133:E135"/>
    <mergeCell ref="I133:I135"/>
    <mergeCell ref="J133:J135"/>
    <mergeCell ref="K133:K135"/>
    <mergeCell ref="C128:C130"/>
    <mergeCell ref="D128:D130"/>
    <mergeCell ref="E128:E130"/>
    <mergeCell ref="I128:I130"/>
    <mergeCell ref="J128:J130"/>
    <mergeCell ref="K128:K130"/>
    <mergeCell ref="L128:L130"/>
    <mergeCell ref="M128:M130"/>
    <mergeCell ref="A121:A127"/>
    <mergeCell ref="B121:B127"/>
    <mergeCell ref="C121:C127"/>
    <mergeCell ref="D121:D127"/>
    <mergeCell ref="E121:E127"/>
    <mergeCell ref="H121:H127"/>
    <mergeCell ref="I121:I127"/>
    <mergeCell ref="J121:J127"/>
    <mergeCell ref="A128:A130"/>
    <mergeCell ref="A131:A132"/>
    <mergeCell ref="A133:A135"/>
    <mergeCell ref="B131:B132"/>
    <mergeCell ref="C131:C132"/>
    <mergeCell ref="E131:E132"/>
    <mergeCell ref="D131:D132"/>
    <mergeCell ref="I131:I132"/>
    <mergeCell ref="J131:J132"/>
    <mergeCell ref="AX279:AX280"/>
    <mergeCell ref="AY279:AY280"/>
    <mergeCell ref="T279:T280"/>
    <mergeCell ref="U279:U280"/>
    <mergeCell ref="V279:V280"/>
    <mergeCell ref="W279:W280"/>
    <mergeCell ref="AS279:AS280"/>
    <mergeCell ref="AT279:AT280"/>
    <mergeCell ref="AU279:AU280"/>
    <mergeCell ref="AV279:AV280"/>
    <mergeCell ref="X279:X280"/>
    <mergeCell ref="Y279:Y280"/>
    <mergeCell ref="Z279:Z280"/>
    <mergeCell ref="AA279:AA280"/>
    <mergeCell ref="AJ270:AJ278"/>
    <mergeCell ref="AK270:AK278"/>
    <mergeCell ref="AL270:AL278"/>
    <mergeCell ref="AV270:AV278"/>
    <mergeCell ref="AP279:AP280"/>
    <mergeCell ref="AQ279:AQ280"/>
    <mergeCell ref="AR279:AR280"/>
    <mergeCell ref="AW270:AW278"/>
    <mergeCell ref="AX270:AX278"/>
    <mergeCell ref="AY270:AY278"/>
    <mergeCell ref="AE270:AE271"/>
    <mergeCell ref="AF270:AF271"/>
    <mergeCell ref="AP270:AP278"/>
    <mergeCell ref="AQ270:AQ278"/>
    <mergeCell ref="AW279:AW280"/>
    <mergeCell ref="AR270:AR278"/>
    <mergeCell ref="AS270:AS278"/>
    <mergeCell ref="F274:F275"/>
    <mergeCell ref="G274:G275"/>
    <mergeCell ref="F276:F277"/>
    <mergeCell ref="G276:G277"/>
    <mergeCell ref="AB279:AB280"/>
    <mergeCell ref="AC279:AC280"/>
    <mergeCell ref="AD279:AD280"/>
    <mergeCell ref="AE279:AE280"/>
    <mergeCell ref="AF279:AF280"/>
    <mergeCell ref="AG279:AG280"/>
    <mergeCell ref="AH279:AH280"/>
    <mergeCell ref="AI279:AI280"/>
    <mergeCell ref="AJ279:AJ280"/>
    <mergeCell ref="AK279:AK280"/>
    <mergeCell ref="AL279:AL280"/>
    <mergeCell ref="AM279:AM280"/>
    <mergeCell ref="AN279:AN280"/>
    <mergeCell ref="BD270:BD278"/>
    <mergeCell ref="BE270:BE278"/>
    <mergeCell ref="BF270:BF278"/>
    <mergeCell ref="BG270:BG278"/>
    <mergeCell ref="S270:S271"/>
    <mergeCell ref="T270:T271"/>
    <mergeCell ref="U270:U271"/>
    <mergeCell ref="V270:V271"/>
    <mergeCell ref="W270:W271"/>
    <mergeCell ref="X270:X271"/>
    <mergeCell ref="AG270:AG278"/>
    <mergeCell ref="A279:A280"/>
    <mergeCell ref="B279:B280"/>
    <mergeCell ref="C279:C280"/>
    <mergeCell ref="D279:D280"/>
    <mergeCell ref="E279:E280"/>
    <mergeCell ref="H279:H280"/>
    <mergeCell ref="I279:I280"/>
    <mergeCell ref="J279:J280"/>
    <mergeCell ref="K279:K280"/>
    <mergeCell ref="L279:L280"/>
    <mergeCell ref="M279:M280"/>
    <mergeCell ref="N279:N280"/>
    <mergeCell ref="O279:O280"/>
    <mergeCell ref="P279:P280"/>
    <mergeCell ref="Q279:Q280"/>
    <mergeCell ref="R279:R280"/>
    <mergeCell ref="S279:S280"/>
    <mergeCell ref="AA270:AA271"/>
    <mergeCell ref="AB270:AB271"/>
    <mergeCell ref="AC270:AC271"/>
    <mergeCell ref="AD270:AD271"/>
    <mergeCell ref="AZ279:AZ280"/>
    <mergeCell ref="BA279:BA280"/>
    <mergeCell ref="BB279:BB280"/>
    <mergeCell ref="BC279:BC280"/>
    <mergeCell ref="BD279:BD280"/>
    <mergeCell ref="BE279:BE280"/>
    <mergeCell ref="BF279:BF280"/>
    <mergeCell ref="AM235:AM239"/>
    <mergeCell ref="AN235:AN239"/>
    <mergeCell ref="AI225:AI234"/>
    <mergeCell ref="AJ225:AJ234"/>
    <mergeCell ref="AU225:AU234"/>
    <mergeCell ref="AV225:AV234"/>
    <mergeCell ref="AK225:AK234"/>
    <mergeCell ref="AL225:AL234"/>
    <mergeCell ref="AM225:AM234"/>
    <mergeCell ref="AN225:AN234"/>
    <mergeCell ref="AT270:AT278"/>
    <mergeCell ref="AU270:AU278"/>
    <mergeCell ref="AZ270:AZ278"/>
    <mergeCell ref="BC259:BC260"/>
    <mergeCell ref="BD259:BD260"/>
    <mergeCell ref="BE259:BE260"/>
    <mergeCell ref="BF259:BF260"/>
    <mergeCell ref="BC257:BC258"/>
    <mergeCell ref="BD257:BD258"/>
    <mergeCell ref="BE257:BE258"/>
    <mergeCell ref="BF257:BF258"/>
    <mergeCell ref="BD255:BD256"/>
    <mergeCell ref="BE255:BE256"/>
    <mergeCell ref="BF255:BF256"/>
    <mergeCell ref="AY255:AY256"/>
    <mergeCell ref="BF143:BF146"/>
    <mergeCell ref="A270:A278"/>
    <mergeCell ref="B270:B278"/>
    <mergeCell ref="C270:C278"/>
    <mergeCell ref="D270:D278"/>
    <mergeCell ref="E270:E278"/>
    <mergeCell ref="H270:H278"/>
    <mergeCell ref="I270:I278"/>
    <mergeCell ref="J270:J278"/>
    <mergeCell ref="K270:K278"/>
    <mergeCell ref="L270:L278"/>
    <mergeCell ref="M270:M278"/>
    <mergeCell ref="N270:N278"/>
    <mergeCell ref="O270:O278"/>
    <mergeCell ref="P270:P278"/>
    <mergeCell ref="Q270:Q278"/>
    <mergeCell ref="R270:R271"/>
    <mergeCell ref="W268:W269"/>
    <mergeCell ref="X268:X269"/>
    <mergeCell ref="AM255:AM256"/>
    <mergeCell ref="AN255:AN256"/>
    <mergeCell ref="AO255:AO256"/>
    <mergeCell ref="AP255:AP256"/>
    <mergeCell ref="AM240:AM241"/>
    <mergeCell ref="AN240:AN241"/>
    <mergeCell ref="AO240:AO241"/>
    <mergeCell ref="AQ150:AQ153"/>
    <mergeCell ref="AT150:AT153"/>
    <mergeCell ref="BC143:BC146"/>
    <mergeCell ref="Z270:Z271"/>
    <mergeCell ref="AI242:AI243"/>
    <mergeCell ref="AO270:AO278"/>
    <mergeCell ref="AQ261:AQ269"/>
    <mergeCell ref="AR261:AR269"/>
    <mergeCell ref="AG255:AG256"/>
    <mergeCell ref="AJ255:AJ256"/>
    <mergeCell ref="AV250:AV253"/>
    <mergeCell ref="AW250:AW253"/>
    <mergeCell ref="AX250:AX253"/>
    <mergeCell ref="AH270:AH278"/>
    <mergeCell ref="AI270:AI278"/>
    <mergeCell ref="AM270:AM278"/>
    <mergeCell ref="AN270:AN278"/>
    <mergeCell ref="AT255:AT256"/>
    <mergeCell ref="AU255:AU256"/>
    <mergeCell ref="AV255:AV256"/>
    <mergeCell ref="AG242:AG243"/>
    <mergeCell ref="AR255:AR256"/>
    <mergeCell ref="AS255:AS256"/>
    <mergeCell ref="AG250:AG253"/>
    <mergeCell ref="R143:R144"/>
    <mergeCell ref="S143:S144"/>
    <mergeCell ref="AR143:AR146"/>
    <mergeCell ref="AS143:AS146"/>
    <mergeCell ref="AT143:AT146"/>
    <mergeCell ref="AU143:AU146"/>
    <mergeCell ref="AV143:AV146"/>
    <mergeCell ref="AW143:AW146"/>
    <mergeCell ref="AX143:AX146"/>
    <mergeCell ref="T143:T144"/>
    <mergeCell ref="AH242:AH243"/>
    <mergeCell ref="U143:U144"/>
    <mergeCell ref="V143:V144"/>
    <mergeCell ref="W143:W144"/>
    <mergeCell ref="X143:X144"/>
    <mergeCell ref="Z143:Z144"/>
    <mergeCell ref="AC143:AC144"/>
    <mergeCell ref="AD143:AD144"/>
    <mergeCell ref="AE143:AE144"/>
    <mergeCell ref="AF143:AF144"/>
    <mergeCell ref="AG143:AG146"/>
    <mergeCell ref="AH143:AH146"/>
    <mergeCell ref="AI143:AI146"/>
    <mergeCell ref="AE240:AE241"/>
    <mergeCell ref="AF240:AF241"/>
    <mergeCell ref="AJ143:AJ146"/>
    <mergeCell ref="AK143:AK146"/>
    <mergeCell ref="AM143:AM146"/>
    <mergeCell ref="AN143:AN146"/>
    <mergeCell ref="C141:C142"/>
    <mergeCell ref="D141:D142"/>
    <mergeCell ref="E141:E142"/>
    <mergeCell ref="F141:F142"/>
    <mergeCell ref="G141:G142"/>
    <mergeCell ref="H141:H142"/>
    <mergeCell ref="I141:I142"/>
    <mergeCell ref="J141:J142"/>
    <mergeCell ref="K141:K142"/>
    <mergeCell ref="AO143:AO146"/>
    <mergeCell ref="AP143:AP146"/>
    <mergeCell ref="AQ143:AQ146"/>
    <mergeCell ref="AG211:AG219"/>
    <mergeCell ref="Y143:Y144"/>
    <mergeCell ref="AL143:AL146"/>
    <mergeCell ref="G139:G140"/>
    <mergeCell ref="I139:I140"/>
    <mergeCell ref="H139:H140"/>
    <mergeCell ref="L141:L142"/>
    <mergeCell ref="M141:M142"/>
    <mergeCell ref="N141:N142"/>
    <mergeCell ref="O141:O142"/>
    <mergeCell ref="P141:P142"/>
    <mergeCell ref="Q141:Q142"/>
    <mergeCell ref="L143:L146"/>
    <mergeCell ref="AO141:AO142"/>
    <mergeCell ref="AN208:AN210"/>
    <mergeCell ref="N208:N210"/>
    <mergeCell ref="O208:O210"/>
    <mergeCell ref="P208:P210"/>
    <mergeCell ref="Q208:Q210"/>
    <mergeCell ref="AG208:AG210"/>
    <mergeCell ref="BE141:BE142"/>
    <mergeCell ref="BF141:BF142"/>
    <mergeCell ref="Q136:Q137"/>
    <mergeCell ref="AG136:AG137"/>
    <mergeCell ref="J139:J140"/>
    <mergeCell ref="K139:K140"/>
    <mergeCell ref="L139:L140"/>
    <mergeCell ref="M139:M140"/>
    <mergeCell ref="N139:N140"/>
    <mergeCell ref="O139:O140"/>
    <mergeCell ref="P139:P140"/>
    <mergeCell ref="Q139:Q140"/>
    <mergeCell ref="AM136:AM137"/>
    <mergeCell ref="AN136:AN137"/>
    <mergeCell ref="AO136:AO137"/>
    <mergeCell ref="AL136:AL137"/>
    <mergeCell ref="AX141:AX142"/>
    <mergeCell ref="AI141:AI142"/>
    <mergeCell ref="AJ141:AJ142"/>
    <mergeCell ref="AK141:AK142"/>
    <mergeCell ref="AL141:AL142"/>
    <mergeCell ref="AM141:AM142"/>
    <mergeCell ref="AN141:AN142"/>
    <mergeCell ref="AY141:AY142"/>
    <mergeCell ref="AK139:AK140"/>
    <mergeCell ref="AL139:AL140"/>
    <mergeCell ref="AG141:AG142"/>
    <mergeCell ref="AH141:AH142"/>
    <mergeCell ref="AI139:AI140"/>
    <mergeCell ref="BC112:BC118"/>
    <mergeCell ref="BD112:BD118"/>
    <mergeCell ref="BE112:BE118"/>
    <mergeCell ref="BF112:BF118"/>
    <mergeCell ref="BF121:BF127"/>
    <mergeCell ref="AX112:AX118"/>
    <mergeCell ref="AY112:AY118"/>
    <mergeCell ref="AZ112:AZ118"/>
    <mergeCell ref="BA112:BA118"/>
    <mergeCell ref="BB112:BB118"/>
    <mergeCell ref="AT136:AT137"/>
    <mergeCell ref="AU136:AU137"/>
    <mergeCell ref="AV136:AV137"/>
    <mergeCell ref="AW136:AW137"/>
    <mergeCell ref="AX136:AX137"/>
    <mergeCell ref="AY136:AY137"/>
    <mergeCell ref="AZ136:AZ137"/>
    <mergeCell ref="BA136:BA137"/>
    <mergeCell ref="BB136:BB137"/>
    <mergeCell ref="BC136:BC137"/>
    <mergeCell ref="BD136:BD137"/>
    <mergeCell ref="BE136:BE137"/>
    <mergeCell ref="BF136:BF137"/>
    <mergeCell ref="AT112:AT118"/>
    <mergeCell ref="AU112:AU118"/>
    <mergeCell ref="AV112:AV118"/>
    <mergeCell ref="AW112:AW118"/>
    <mergeCell ref="BD131:BD132"/>
    <mergeCell ref="BE131:BE132"/>
    <mergeCell ref="AW121:AW127"/>
    <mergeCell ref="AZ133:AZ135"/>
    <mergeCell ref="AY133:AY135"/>
    <mergeCell ref="BA143:BA146"/>
    <mergeCell ref="AX110:AX111"/>
    <mergeCell ref="AY110:AY111"/>
    <mergeCell ref="AZ110:AZ111"/>
    <mergeCell ref="BA110:BA111"/>
    <mergeCell ref="BB110:BB111"/>
    <mergeCell ref="BC110:BC111"/>
    <mergeCell ref="BD110:BD111"/>
    <mergeCell ref="AT141:AT142"/>
    <mergeCell ref="AU141:AU142"/>
    <mergeCell ref="AV141:AV142"/>
    <mergeCell ref="AW141:AW142"/>
    <mergeCell ref="AP112:AP118"/>
    <mergeCell ref="AQ112:AQ118"/>
    <mergeCell ref="AR112:AR118"/>
    <mergeCell ref="AS112:AS118"/>
    <mergeCell ref="AS141:AS142"/>
    <mergeCell ref="BA141:BA142"/>
    <mergeCell ref="BB141:BB142"/>
    <mergeCell ref="BC141:BC142"/>
    <mergeCell ref="AZ141:AZ142"/>
    <mergeCell ref="AR141:AR142"/>
    <mergeCell ref="AQ141:AQ142"/>
    <mergeCell ref="AY143:AY146"/>
    <mergeCell ref="AZ143:AZ146"/>
    <mergeCell ref="BD143:BD146"/>
    <mergeCell ref="AP141:AP142"/>
    <mergeCell ref="AX121:AX127"/>
    <mergeCell ref="BB143:BB146"/>
    <mergeCell ref="BD141:BD142"/>
    <mergeCell ref="BB128:BB130"/>
    <mergeCell ref="BB119:BB120"/>
    <mergeCell ref="AT48:AT49"/>
    <mergeCell ref="AU48:AU49"/>
    <mergeCell ref="AV48:AV49"/>
    <mergeCell ref="AW48:AW49"/>
    <mergeCell ref="AX48:AX49"/>
    <mergeCell ref="AY48:AY49"/>
    <mergeCell ref="AZ48:AZ49"/>
    <mergeCell ref="BA48:BA49"/>
    <mergeCell ref="BB48:BB49"/>
    <mergeCell ref="BC48:BC49"/>
    <mergeCell ref="BD48:BD49"/>
    <mergeCell ref="BG110:BG111"/>
    <mergeCell ref="AU110:AU111"/>
    <mergeCell ref="AV110:AV111"/>
    <mergeCell ref="AW110:AW111"/>
    <mergeCell ref="BC101:BC109"/>
    <mergeCell ref="AW79:AW81"/>
    <mergeCell ref="AT63:AT64"/>
    <mergeCell ref="AU63:AU64"/>
    <mergeCell ref="AV63:AV64"/>
    <mergeCell ref="AU101:AU109"/>
    <mergeCell ref="BE88:BE94"/>
    <mergeCell ref="BE110:BE111"/>
    <mergeCell ref="BF110:BF111"/>
    <mergeCell ref="AS110:AS111"/>
    <mergeCell ref="AT110:AT111"/>
    <mergeCell ref="AQ61:AQ62"/>
    <mergeCell ref="AR61:AR62"/>
    <mergeCell ref="AV59:AV60"/>
    <mergeCell ref="AW59:AW60"/>
    <mergeCell ref="A48:A49"/>
    <mergeCell ref="B48:B49"/>
    <mergeCell ref="C48:C49"/>
    <mergeCell ref="D48:D49"/>
    <mergeCell ref="E48:E49"/>
    <mergeCell ref="F48:F49"/>
    <mergeCell ref="H48:H49"/>
    <mergeCell ref="I48:I49"/>
    <mergeCell ref="J48:J49"/>
    <mergeCell ref="K48:K49"/>
    <mergeCell ref="L48:L49"/>
    <mergeCell ref="M48:M49"/>
    <mergeCell ref="N48:N49"/>
    <mergeCell ref="O48:O49"/>
    <mergeCell ref="P48:P49"/>
    <mergeCell ref="Q48:Q49"/>
    <mergeCell ref="AG48:AG49"/>
    <mergeCell ref="AR79:AR81"/>
    <mergeCell ref="AS79:AS81"/>
    <mergeCell ref="AT79:AT81"/>
    <mergeCell ref="AU79:AU81"/>
    <mergeCell ref="AV79:AV81"/>
    <mergeCell ref="AP48:AP49"/>
    <mergeCell ref="AQ48:AQ49"/>
    <mergeCell ref="AR48:AR49"/>
    <mergeCell ref="AS48:AS49"/>
    <mergeCell ref="F46:F47"/>
    <mergeCell ref="G46:G47"/>
    <mergeCell ref="AG45:AG47"/>
    <mergeCell ref="AH45:AH47"/>
    <mergeCell ref="AI45:AI47"/>
    <mergeCell ref="AJ45:AJ47"/>
    <mergeCell ref="AK45:AK47"/>
    <mergeCell ref="AL45:AL47"/>
    <mergeCell ref="AM45:AM47"/>
    <mergeCell ref="AN45:AN47"/>
    <mergeCell ref="AO45:AO47"/>
    <mergeCell ref="AP45:AP47"/>
    <mergeCell ref="AQ45:AQ47"/>
    <mergeCell ref="AR45:AR47"/>
    <mergeCell ref="AS45:AS47"/>
    <mergeCell ref="AT45:AT47"/>
    <mergeCell ref="AU45:AU47"/>
    <mergeCell ref="J45:J47"/>
    <mergeCell ref="K45:K47"/>
    <mergeCell ref="L45:L47"/>
    <mergeCell ref="M45:M47"/>
    <mergeCell ref="N45:N47"/>
    <mergeCell ref="O45:O47"/>
    <mergeCell ref="P45:P47"/>
    <mergeCell ref="Q45:Q47"/>
    <mergeCell ref="BA45:BA47"/>
    <mergeCell ref="BB45:BB47"/>
    <mergeCell ref="BC45:BC47"/>
    <mergeCell ref="BD45:BD47"/>
    <mergeCell ref="BE45:BE47"/>
    <mergeCell ref="BF45:BF47"/>
    <mergeCell ref="AV45:AV47"/>
    <mergeCell ref="AW45:AW47"/>
    <mergeCell ref="BE50:BE51"/>
    <mergeCell ref="BF50:BF51"/>
    <mergeCell ref="AA50:AA51"/>
    <mergeCell ref="AB50:AB51"/>
    <mergeCell ref="AC50:AC51"/>
    <mergeCell ref="AD50:AD51"/>
    <mergeCell ref="AE50:AE51"/>
    <mergeCell ref="AY50:AY51"/>
    <mergeCell ref="AZ50:AZ51"/>
    <mergeCell ref="BA50:BA51"/>
    <mergeCell ref="BB50:BB51"/>
    <mergeCell ref="AH48:AH49"/>
    <mergeCell ref="AI48:AI49"/>
    <mergeCell ref="AJ48:AJ49"/>
    <mergeCell ref="AK48:AK49"/>
    <mergeCell ref="AL48:AL49"/>
    <mergeCell ref="AM48:AM49"/>
    <mergeCell ref="AS50:AS51"/>
    <mergeCell ref="AT50:AT51"/>
    <mergeCell ref="AU50:AU51"/>
    <mergeCell ref="AV50:AV51"/>
    <mergeCell ref="BE48:BE49"/>
    <mergeCell ref="BF48:BF49"/>
    <mergeCell ref="AN48:AN49"/>
    <mergeCell ref="AQ42:AQ44"/>
    <mergeCell ref="AR42:AR44"/>
    <mergeCell ref="AS42:AS44"/>
    <mergeCell ref="AT42:AT44"/>
    <mergeCell ref="AU42:AU44"/>
    <mergeCell ref="AV42:AV44"/>
    <mergeCell ref="AW42:AW44"/>
    <mergeCell ref="A42:A44"/>
    <mergeCell ref="B42:B44"/>
    <mergeCell ref="C42:C44"/>
    <mergeCell ref="D42:D44"/>
    <mergeCell ref="E42:E44"/>
    <mergeCell ref="H42:H44"/>
    <mergeCell ref="AX42:AX44"/>
    <mergeCell ref="AY42:AY44"/>
    <mergeCell ref="I42:I44"/>
    <mergeCell ref="J42:J44"/>
    <mergeCell ref="K42:K44"/>
    <mergeCell ref="L42:L44"/>
    <mergeCell ref="M42:M44"/>
    <mergeCell ref="N42:N44"/>
    <mergeCell ref="O42:O44"/>
    <mergeCell ref="P42:P44"/>
    <mergeCell ref="Q42:Q44"/>
    <mergeCell ref="AG42:AG44"/>
    <mergeCell ref="AH42:AH44"/>
    <mergeCell ref="AI42:AI44"/>
    <mergeCell ref="AJ42:AJ44"/>
    <mergeCell ref="AM42:AM44"/>
    <mergeCell ref="AK42:AK44"/>
    <mergeCell ref="AL42:AL44"/>
    <mergeCell ref="F43:F44"/>
    <mergeCell ref="AX45:AX47"/>
    <mergeCell ref="AY45:AY47"/>
    <mergeCell ref="BB42:BB44"/>
    <mergeCell ref="BC42:BC44"/>
    <mergeCell ref="BD42:BD44"/>
    <mergeCell ref="BE42:BE44"/>
    <mergeCell ref="BF42:BF44"/>
    <mergeCell ref="BA79:BA81"/>
    <mergeCell ref="BB79:BB81"/>
    <mergeCell ref="BC79:BC81"/>
    <mergeCell ref="BD79:BD81"/>
    <mergeCell ref="BE79:BE81"/>
    <mergeCell ref="BF79:BF81"/>
    <mergeCell ref="BG79:BG81"/>
    <mergeCell ref="AX79:AX81"/>
    <mergeCell ref="AY79:AY81"/>
    <mergeCell ref="AZ79:AZ81"/>
    <mergeCell ref="AZ63:AZ64"/>
    <mergeCell ref="BA63:BA64"/>
    <mergeCell ref="BB63:BB64"/>
    <mergeCell ref="BE56:BE58"/>
    <mergeCell ref="BF56:BF58"/>
    <mergeCell ref="BG56:BG58"/>
    <mergeCell ref="AY54:AY55"/>
    <mergeCell ref="AZ54:AZ55"/>
    <mergeCell ref="BA54:BA55"/>
    <mergeCell ref="BB54:BB55"/>
    <mergeCell ref="BC54:BC55"/>
    <mergeCell ref="BD54:BD55"/>
    <mergeCell ref="BF59:BF60"/>
    <mergeCell ref="BG59:BG60"/>
    <mergeCell ref="AZ42:AZ44"/>
    <mergeCell ref="AK63:AK64"/>
    <mergeCell ref="AL63:AL64"/>
    <mergeCell ref="AM63:AM64"/>
    <mergeCell ref="AN63:AN64"/>
    <mergeCell ref="AO63:AO64"/>
    <mergeCell ref="AP63:AP64"/>
    <mergeCell ref="AQ65:AQ68"/>
    <mergeCell ref="AR65:AR68"/>
    <mergeCell ref="AS65:AS68"/>
    <mergeCell ref="AT65:AT68"/>
    <mergeCell ref="AU65:AU68"/>
    <mergeCell ref="AV65:AV68"/>
    <mergeCell ref="AQ69:AQ75"/>
    <mergeCell ref="AR69:AR75"/>
    <mergeCell ref="AS69:AS75"/>
    <mergeCell ref="AT69:AT75"/>
    <mergeCell ref="AN79:AN81"/>
    <mergeCell ref="AO76:AO78"/>
    <mergeCell ref="AP76:AP78"/>
    <mergeCell ref="AQ76:AQ78"/>
    <mergeCell ref="AR76:AR78"/>
    <mergeCell ref="AN69:AN75"/>
    <mergeCell ref="AO69:AO75"/>
    <mergeCell ref="AU76:AU78"/>
    <mergeCell ref="AV76:AV78"/>
    <mergeCell ref="AM69:AM75"/>
    <mergeCell ref="AQ63:AQ64"/>
    <mergeCell ref="AR63:AR64"/>
    <mergeCell ref="AS63:AS64"/>
    <mergeCell ref="AN42:AN44"/>
    <mergeCell ref="AO42:AO44"/>
    <mergeCell ref="AP42:AP44"/>
    <mergeCell ref="AI63:AI64"/>
    <mergeCell ref="AJ63:AJ64"/>
    <mergeCell ref="BC59:BC60"/>
    <mergeCell ref="BD59:BD60"/>
    <mergeCell ref="BE61:BE62"/>
    <mergeCell ref="AU69:AU75"/>
    <mergeCell ref="AV69:AV75"/>
    <mergeCell ref="A79:A81"/>
    <mergeCell ref="B79:B81"/>
    <mergeCell ref="C79:C81"/>
    <mergeCell ref="D79:D81"/>
    <mergeCell ref="E79:E81"/>
    <mergeCell ref="H79:H81"/>
    <mergeCell ref="I79:I81"/>
    <mergeCell ref="J79:J81"/>
    <mergeCell ref="K79:K81"/>
    <mergeCell ref="L79:L81"/>
    <mergeCell ref="M79:M81"/>
    <mergeCell ref="N79:N81"/>
    <mergeCell ref="O79:O81"/>
    <mergeCell ref="Q79:Q81"/>
    <mergeCell ref="P79:P81"/>
    <mergeCell ref="AG79:AG81"/>
    <mergeCell ref="AH79:AH81"/>
    <mergeCell ref="AI79:AI81"/>
    <mergeCell ref="AJ79:AJ81"/>
    <mergeCell ref="AM79:AM81"/>
    <mergeCell ref="BA42:BA44"/>
    <mergeCell ref="AZ45:AZ47"/>
    <mergeCell ref="BD302:BD305"/>
    <mergeCell ref="AU302:AU305"/>
    <mergeCell ref="AV302:AV305"/>
    <mergeCell ref="AQ312:AQ313"/>
    <mergeCell ref="AT312:AT313"/>
    <mergeCell ref="AW312:AW313"/>
    <mergeCell ref="AZ312:AZ313"/>
    <mergeCell ref="BC312:BC313"/>
    <mergeCell ref="G43:G44"/>
    <mergeCell ref="A45:A47"/>
    <mergeCell ref="B45:B47"/>
    <mergeCell ref="C45:C47"/>
    <mergeCell ref="D45:D47"/>
    <mergeCell ref="E45:E47"/>
    <mergeCell ref="H45:H47"/>
    <mergeCell ref="I45:I47"/>
    <mergeCell ref="BG31:BG35"/>
    <mergeCell ref="AN36:AN39"/>
    <mergeCell ref="BC63:BC64"/>
    <mergeCell ref="BD63:BD64"/>
    <mergeCell ref="J63:J64"/>
    <mergeCell ref="BE63:BE64"/>
    <mergeCell ref="K63:K64"/>
    <mergeCell ref="L63:L64"/>
    <mergeCell ref="M63:M64"/>
    <mergeCell ref="N63:N64"/>
    <mergeCell ref="O63:O64"/>
    <mergeCell ref="BF63:BF64"/>
    <mergeCell ref="BG63:BG64"/>
    <mergeCell ref="AW63:AW64"/>
    <mergeCell ref="AX63:AX64"/>
    <mergeCell ref="AY63:AY64"/>
    <mergeCell ref="AV312:AV313"/>
    <mergeCell ref="AX312:AX313"/>
    <mergeCell ref="AG139:AG140"/>
    <mergeCell ref="AH136:AH137"/>
    <mergeCell ref="AI136:AI137"/>
    <mergeCell ref="AJ136:AJ137"/>
    <mergeCell ref="AK136:AK137"/>
    <mergeCell ref="AP136:AP137"/>
    <mergeCell ref="AQ136:AQ137"/>
    <mergeCell ref="AR136:AR137"/>
    <mergeCell ref="AS136:AS137"/>
    <mergeCell ref="AG110:AG111"/>
    <mergeCell ref="AH110:AH111"/>
    <mergeCell ref="AI110:AI111"/>
    <mergeCell ref="AJ110:AJ111"/>
    <mergeCell ref="AK110:AK111"/>
    <mergeCell ref="AL110:AL111"/>
    <mergeCell ref="AH139:AH140"/>
    <mergeCell ref="AH312:AH313"/>
    <mergeCell ref="AI312:AI313"/>
    <mergeCell ref="AN298:AN300"/>
    <mergeCell ref="AQ298:AQ300"/>
    <mergeCell ref="AR298:AR300"/>
    <mergeCell ref="AS298:AS300"/>
    <mergeCell ref="AH298:AH300"/>
    <mergeCell ref="AI298:AI300"/>
    <mergeCell ref="AJ298:AJ300"/>
    <mergeCell ref="AK298:AK300"/>
    <mergeCell ref="AO110:AO111"/>
    <mergeCell ref="AP110:AP111"/>
    <mergeCell ref="AQ110:AQ111"/>
    <mergeCell ref="AR110:AR111"/>
    <mergeCell ref="I348:J348"/>
    <mergeCell ref="L348:M348"/>
    <mergeCell ref="O110:O111"/>
    <mergeCell ref="P110:P111"/>
    <mergeCell ref="B220:B224"/>
    <mergeCell ref="AM22:AM26"/>
    <mergeCell ref="AQ31:AQ35"/>
    <mergeCell ref="AH150:AH154"/>
    <mergeCell ref="L155:L157"/>
    <mergeCell ref="M155:M157"/>
    <mergeCell ref="L167:L170"/>
    <mergeCell ref="M167:M170"/>
    <mergeCell ref="N167:N170"/>
    <mergeCell ref="O167:O170"/>
    <mergeCell ref="Q167:Q170"/>
    <mergeCell ref="G168:G169"/>
    <mergeCell ref="J168:J169"/>
    <mergeCell ref="F168:F169"/>
    <mergeCell ref="J171:J172"/>
    <mergeCell ref="L171:L172"/>
    <mergeCell ref="AN220:AN224"/>
    <mergeCell ref="AN29:AN30"/>
    <mergeCell ref="AG220:AG224"/>
    <mergeCell ref="AH220:AH224"/>
    <mergeCell ref="H220:H224"/>
    <mergeCell ref="I220:I224"/>
    <mergeCell ref="J220:J224"/>
    <mergeCell ref="K220:K224"/>
    <mergeCell ref="AH63:AH64"/>
    <mergeCell ref="S101:S102"/>
    <mergeCell ref="T101:T102"/>
    <mergeCell ref="U101:U102"/>
    <mergeCell ref="F101:F103"/>
    <mergeCell ref="G101:G103"/>
    <mergeCell ref="L147:L149"/>
    <mergeCell ref="M147:M149"/>
    <mergeCell ref="N147:N149"/>
    <mergeCell ref="O147:O149"/>
    <mergeCell ref="Q147:Q149"/>
    <mergeCell ref="L150:L154"/>
    <mergeCell ref="M150:M154"/>
    <mergeCell ref="N150:N154"/>
    <mergeCell ref="O150:O154"/>
    <mergeCell ref="Q150:Q154"/>
    <mergeCell ref="F151:F152"/>
    <mergeCell ref="G151:G152"/>
    <mergeCell ref="L158:L166"/>
    <mergeCell ref="M158:M166"/>
    <mergeCell ref="N158:N166"/>
    <mergeCell ref="O158:O166"/>
    <mergeCell ref="Q158:Q166"/>
    <mergeCell ref="O155:O157"/>
    <mergeCell ref="N155:N157"/>
    <mergeCell ref="Q121:Q127"/>
    <mergeCell ref="L110:L111"/>
    <mergeCell ref="M110:M111"/>
    <mergeCell ref="N110:N111"/>
    <mergeCell ref="M143:M146"/>
    <mergeCell ref="N143:N146"/>
    <mergeCell ref="O143:O146"/>
    <mergeCell ref="P143:P146"/>
    <mergeCell ref="Q143:Q146"/>
    <mergeCell ref="P112:P118"/>
    <mergeCell ref="Q112:Q118"/>
    <mergeCell ref="D347:H347"/>
    <mergeCell ref="L347:M347"/>
    <mergeCell ref="I347:J347"/>
    <mergeCell ref="I329:J329"/>
    <mergeCell ref="B321:B335"/>
    <mergeCell ref="I328:J328"/>
    <mergeCell ref="I353:J353"/>
    <mergeCell ref="D330:H330"/>
    <mergeCell ref="D351:H351"/>
    <mergeCell ref="D328:H328"/>
    <mergeCell ref="D353:H353"/>
    <mergeCell ref="D332:H332"/>
    <mergeCell ref="D348:H348"/>
    <mergeCell ref="D352:H352"/>
    <mergeCell ref="D336:H336"/>
    <mergeCell ref="D342:H342"/>
    <mergeCell ref="I342:J342"/>
    <mergeCell ref="L342:M342"/>
    <mergeCell ref="D321:H321"/>
    <mergeCell ref="D344:H344"/>
    <mergeCell ref="I321:J321"/>
    <mergeCell ref="L321:M321"/>
    <mergeCell ref="I344:J344"/>
    <mergeCell ref="D350:H350"/>
    <mergeCell ref="I350:J350"/>
    <mergeCell ref="L350:M350"/>
    <mergeCell ref="I330:J330"/>
    <mergeCell ref="L330:M330"/>
    <mergeCell ref="B336:B350"/>
    <mergeCell ref="L351:M351"/>
    <mergeCell ref="L352:M352"/>
    <mergeCell ref="L353:M353"/>
    <mergeCell ref="I351:J351"/>
    <mergeCell ref="I352:J352"/>
    <mergeCell ref="D322:H322"/>
    <mergeCell ref="I322:J322"/>
    <mergeCell ref="L322:M322"/>
    <mergeCell ref="D341:H341"/>
    <mergeCell ref="I341:J341"/>
    <mergeCell ref="L341:M341"/>
    <mergeCell ref="L325:M325"/>
    <mergeCell ref="I325:J325"/>
    <mergeCell ref="D325:H325"/>
    <mergeCell ref="L338:M338"/>
    <mergeCell ref="D338:H338"/>
    <mergeCell ref="I338:J338"/>
    <mergeCell ref="D324:H324"/>
    <mergeCell ref="I324:J324"/>
    <mergeCell ref="L324:M324"/>
    <mergeCell ref="D339:H339"/>
    <mergeCell ref="I339:J339"/>
    <mergeCell ref="L339:M339"/>
    <mergeCell ref="D331:H331"/>
    <mergeCell ref="D340:H340"/>
    <mergeCell ref="L336:M336"/>
    <mergeCell ref="D349:H349"/>
    <mergeCell ref="L349:M349"/>
    <mergeCell ref="D335:H335"/>
    <mergeCell ref="L335:M335"/>
    <mergeCell ref="I335:J335"/>
    <mergeCell ref="L328:M328"/>
    <mergeCell ref="I332:J332"/>
    <mergeCell ref="L332:M332"/>
    <mergeCell ref="L340:M340"/>
    <mergeCell ref="I340:J340"/>
    <mergeCell ref="D345:H345"/>
    <mergeCell ref="I345:J345"/>
    <mergeCell ref="L345:M345"/>
    <mergeCell ref="D327:H327"/>
    <mergeCell ref="I327:J327"/>
    <mergeCell ref="L327:M327"/>
    <mergeCell ref="D323:H323"/>
    <mergeCell ref="I323:J323"/>
    <mergeCell ref="L323:M323"/>
    <mergeCell ref="D346:H346"/>
    <mergeCell ref="I346:J346"/>
    <mergeCell ref="L346:M346"/>
    <mergeCell ref="D334:H334"/>
    <mergeCell ref="D343:H343"/>
    <mergeCell ref="L334:M334"/>
    <mergeCell ref="I334:J334"/>
    <mergeCell ref="L343:M343"/>
    <mergeCell ref="I343:J343"/>
    <mergeCell ref="D329:H329"/>
    <mergeCell ref="L329:M329"/>
    <mergeCell ref="D333:H333"/>
    <mergeCell ref="L333:M333"/>
    <mergeCell ref="I333:J333"/>
    <mergeCell ref="D337:H337"/>
    <mergeCell ref="I337:J337"/>
    <mergeCell ref="L337:M337"/>
    <mergeCell ref="L344:M344"/>
    <mergeCell ref="I336:J336"/>
    <mergeCell ref="I331:J331"/>
    <mergeCell ref="L331:M331"/>
    <mergeCell ref="I349:J349"/>
    <mergeCell ref="M312:M313"/>
    <mergeCell ref="N312:N313"/>
    <mergeCell ref="BC302:BC305"/>
    <mergeCell ref="AE304:AE305"/>
    <mergeCell ref="AF304:AF305"/>
    <mergeCell ref="AT302:AT305"/>
    <mergeCell ref="AX302:AX305"/>
    <mergeCell ref="AY302:AY305"/>
    <mergeCell ref="AZ302:AZ305"/>
    <mergeCell ref="BA302:BA305"/>
    <mergeCell ref="BB302:BB305"/>
    <mergeCell ref="AN302:AN305"/>
    <mergeCell ref="AO302:AO305"/>
    <mergeCell ref="AP302:AP305"/>
    <mergeCell ref="D326:H326"/>
    <mergeCell ref="I326:J326"/>
    <mergeCell ref="L326:M326"/>
    <mergeCell ref="I312:I313"/>
    <mergeCell ref="B319:M319"/>
    <mergeCell ref="D320:H320"/>
    <mergeCell ref="I320:J320"/>
    <mergeCell ref="L320:M320"/>
    <mergeCell ref="AJ312:AJ313"/>
    <mergeCell ref="AK312:AK313"/>
    <mergeCell ref="AL312:AL313"/>
    <mergeCell ref="AM312:AM313"/>
    <mergeCell ref="AN312:AN313"/>
    <mergeCell ref="O312:O313"/>
    <mergeCell ref="P312:P313"/>
    <mergeCell ref="Q312:Q313"/>
    <mergeCell ref="AG312:AG313"/>
    <mergeCell ref="BE302:BE305"/>
    <mergeCell ref="BF302:BF305"/>
    <mergeCell ref="BG302:BG305"/>
    <mergeCell ref="BF298:BF300"/>
    <mergeCell ref="BG298:BG300"/>
    <mergeCell ref="BD295:BD297"/>
    <mergeCell ref="BE295:BE297"/>
    <mergeCell ref="BF295:BF297"/>
    <mergeCell ref="BG295:BG297"/>
    <mergeCell ref="BB292:BB294"/>
    <mergeCell ref="BG312:BG313"/>
    <mergeCell ref="AO306:AO308"/>
    <mergeCell ref="AY312:AY313"/>
    <mergeCell ref="BA312:BA313"/>
    <mergeCell ref="BB312:BB313"/>
    <mergeCell ref="BD312:BD313"/>
    <mergeCell ref="BE312:BE313"/>
    <mergeCell ref="BF312:BF313"/>
    <mergeCell ref="AP312:AP313"/>
    <mergeCell ref="AR312:AR313"/>
    <mergeCell ref="AS312:AS313"/>
    <mergeCell ref="AU312:AU313"/>
    <mergeCell ref="AO312:AO313"/>
    <mergeCell ref="BE298:BE300"/>
    <mergeCell ref="AT298:AT300"/>
    <mergeCell ref="AU298:AU300"/>
    <mergeCell ref="AV298:AV300"/>
    <mergeCell ref="AW298:AW300"/>
    <mergeCell ref="AX298:AX300"/>
    <mergeCell ref="AY298:AY300"/>
    <mergeCell ref="AO298:AO300"/>
    <mergeCell ref="AP298:AP300"/>
    <mergeCell ref="A312:A313"/>
    <mergeCell ref="B312:B313"/>
    <mergeCell ref="C312:C313"/>
    <mergeCell ref="D312:D313"/>
    <mergeCell ref="E312:E313"/>
    <mergeCell ref="H312:H313"/>
    <mergeCell ref="K312:K313"/>
    <mergeCell ref="L312:L313"/>
    <mergeCell ref="J312:J313"/>
    <mergeCell ref="BB306:BB308"/>
    <mergeCell ref="BC306:BC308"/>
    <mergeCell ref="BD306:BD308"/>
    <mergeCell ref="BE306:BE308"/>
    <mergeCell ref="BF306:BF308"/>
    <mergeCell ref="BG306:BG308"/>
    <mergeCell ref="AV306:AV308"/>
    <mergeCell ref="AW306:AW308"/>
    <mergeCell ref="AX306:AX308"/>
    <mergeCell ref="AY306:AY308"/>
    <mergeCell ref="AZ306:AZ308"/>
    <mergeCell ref="BA306:BA308"/>
    <mergeCell ref="AP306:AP308"/>
    <mergeCell ref="AQ306:AQ308"/>
    <mergeCell ref="AR306:AR308"/>
    <mergeCell ref="AS306:AS308"/>
    <mergeCell ref="AT306:AT308"/>
    <mergeCell ref="AU306:AU308"/>
    <mergeCell ref="AJ306:AJ308"/>
    <mergeCell ref="AK306:AK308"/>
    <mergeCell ref="AL306:AL308"/>
    <mergeCell ref="AM306:AM308"/>
    <mergeCell ref="AN306:AN308"/>
    <mergeCell ref="O306:O308"/>
    <mergeCell ref="P306:P308"/>
    <mergeCell ref="AQ302:AQ305"/>
    <mergeCell ref="AR302:AR305"/>
    <mergeCell ref="AS302:AS305"/>
    <mergeCell ref="AH302:AH305"/>
    <mergeCell ref="AK302:AK305"/>
    <mergeCell ref="AL302:AL305"/>
    <mergeCell ref="AM302:AM305"/>
    <mergeCell ref="AG302:AG305"/>
    <mergeCell ref="Q306:Q308"/>
    <mergeCell ref="AG306:AG308"/>
    <mergeCell ref="AH306:AH308"/>
    <mergeCell ref="AI306:AI308"/>
    <mergeCell ref="O302:O305"/>
    <mergeCell ref="P302:P305"/>
    <mergeCell ref="Q302:Q305"/>
    <mergeCell ref="AI302:AI305"/>
    <mergeCell ref="AJ302:AJ305"/>
    <mergeCell ref="I306:I308"/>
    <mergeCell ref="J306:J308"/>
    <mergeCell ref="K306:K308"/>
    <mergeCell ref="L306:L308"/>
    <mergeCell ref="M306:M308"/>
    <mergeCell ref="N306:N308"/>
    <mergeCell ref="A302:A305"/>
    <mergeCell ref="B302:B305"/>
    <mergeCell ref="C302:C305"/>
    <mergeCell ref="D302:D305"/>
    <mergeCell ref="E302:E305"/>
    <mergeCell ref="F302:F303"/>
    <mergeCell ref="A306:A308"/>
    <mergeCell ref="B306:B308"/>
    <mergeCell ref="C306:C308"/>
    <mergeCell ref="D306:D308"/>
    <mergeCell ref="E306:E308"/>
    <mergeCell ref="H306:H308"/>
    <mergeCell ref="M302:M305"/>
    <mergeCell ref="N302:N305"/>
    <mergeCell ref="G302:G303"/>
    <mergeCell ref="H302:H305"/>
    <mergeCell ref="I302:I305"/>
    <mergeCell ref="J302:J305"/>
    <mergeCell ref="K302:K305"/>
    <mergeCell ref="L302:L305"/>
    <mergeCell ref="AL298:AL300"/>
    <mergeCell ref="AM298:AM300"/>
    <mergeCell ref="AZ298:AZ300"/>
    <mergeCell ref="BA298:BA300"/>
    <mergeCell ref="BB298:BB300"/>
    <mergeCell ref="BC298:BC300"/>
    <mergeCell ref="BD298:BD300"/>
    <mergeCell ref="M298:M300"/>
    <mergeCell ref="N298:N300"/>
    <mergeCell ref="O298:O300"/>
    <mergeCell ref="P298:P300"/>
    <mergeCell ref="Q298:Q300"/>
    <mergeCell ref="AG298:AG300"/>
    <mergeCell ref="AE299:AE300"/>
    <mergeCell ref="AF299:AF300"/>
    <mergeCell ref="G298:G299"/>
    <mergeCell ref="H298:H300"/>
    <mergeCell ref="I298:I300"/>
    <mergeCell ref="J298:J300"/>
    <mergeCell ref="K298:K300"/>
    <mergeCell ref="L298:L300"/>
    <mergeCell ref="A298:A300"/>
    <mergeCell ref="B298:B300"/>
    <mergeCell ref="C298:C300"/>
    <mergeCell ref="D298:D300"/>
    <mergeCell ref="E298:E300"/>
    <mergeCell ref="F298:F299"/>
    <mergeCell ref="AX295:AX297"/>
    <mergeCell ref="AY295:AY297"/>
    <mergeCell ref="AZ295:AZ297"/>
    <mergeCell ref="BA295:BA297"/>
    <mergeCell ref="BB295:BB297"/>
    <mergeCell ref="BC295:BC297"/>
    <mergeCell ref="AR295:AR297"/>
    <mergeCell ref="AS295:AS297"/>
    <mergeCell ref="AT295:AT297"/>
    <mergeCell ref="AU295:AU297"/>
    <mergeCell ref="AV295:AV297"/>
    <mergeCell ref="AW295:AW297"/>
    <mergeCell ref="AJ295:AJ297"/>
    <mergeCell ref="AM295:AM297"/>
    <mergeCell ref="AN295:AN297"/>
    <mergeCell ref="AO295:AO297"/>
    <mergeCell ref="AP295:AP297"/>
    <mergeCell ref="AQ295:AQ297"/>
    <mergeCell ref="O295:O297"/>
    <mergeCell ref="P295:P297"/>
    <mergeCell ref="Q295:Q297"/>
    <mergeCell ref="AG295:AG297"/>
    <mergeCell ref="AH295:AH297"/>
    <mergeCell ref="AI295:AI297"/>
    <mergeCell ref="I295:I297"/>
    <mergeCell ref="J295:J297"/>
    <mergeCell ref="K295:K297"/>
    <mergeCell ref="L295:L297"/>
    <mergeCell ref="M295:M297"/>
    <mergeCell ref="N295:N297"/>
    <mergeCell ref="A295:A297"/>
    <mergeCell ref="B295:B297"/>
    <mergeCell ref="C295:C297"/>
    <mergeCell ref="D295:D297"/>
    <mergeCell ref="E295:E297"/>
    <mergeCell ref="H295:H297"/>
    <mergeCell ref="AD296:AD297"/>
    <mergeCell ref="AE296:AE297"/>
    <mergeCell ref="AF296:AF297"/>
    <mergeCell ref="O292:O294"/>
    <mergeCell ref="P292:P294"/>
    <mergeCell ref="Q292:Q294"/>
    <mergeCell ref="AG292:AG294"/>
    <mergeCell ref="AH292:AH294"/>
    <mergeCell ref="AI292:AI294"/>
    <mergeCell ref="AE293:AE294"/>
    <mergeCell ref="AF293:AF294"/>
    <mergeCell ref="I292:I294"/>
    <mergeCell ref="J292:J294"/>
    <mergeCell ref="K292:K294"/>
    <mergeCell ref="L292:L294"/>
    <mergeCell ref="M292:M294"/>
    <mergeCell ref="N292:N294"/>
    <mergeCell ref="A292:A294"/>
    <mergeCell ref="B292:B294"/>
    <mergeCell ref="C292:C294"/>
    <mergeCell ref="D292:D294"/>
    <mergeCell ref="E292:E294"/>
    <mergeCell ref="H292:H294"/>
    <mergeCell ref="BE292:BE294"/>
    <mergeCell ref="BF292:BF294"/>
    <mergeCell ref="BG292:BG294"/>
    <mergeCell ref="AV292:AV294"/>
    <mergeCell ref="AW292:AW294"/>
    <mergeCell ref="AX292:AX294"/>
    <mergeCell ref="AY292:AY294"/>
    <mergeCell ref="AZ292:AZ294"/>
    <mergeCell ref="BA292:BA294"/>
    <mergeCell ref="AP292:AP294"/>
    <mergeCell ref="AQ292:AQ294"/>
    <mergeCell ref="AR292:AR294"/>
    <mergeCell ref="AS292:AS294"/>
    <mergeCell ref="AT292:AT294"/>
    <mergeCell ref="AU292:AU294"/>
    <mergeCell ref="AJ292:AJ294"/>
    <mergeCell ref="AK292:AK294"/>
    <mergeCell ref="AL292:AL294"/>
    <mergeCell ref="AM292:AM294"/>
    <mergeCell ref="AN292:AN294"/>
    <mergeCell ref="AO292:AO294"/>
    <mergeCell ref="BC292:BC294"/>
    <mergeCell ref="BD292:BD294"/>
    <mergeCell ref="A290:A291"/>
    <mergeCell ref="B290:B291"/>
    <mergeCell ref="C290:C291"/>
    <mergeCell ref="D290:D291"/>
    <mergeCell ref="E290:E291"/>
    <mergeCell ref="H290:H291"/>
    <mergeCell ref="BB290:BB291"/>
    <mergeCell ref="BD290:BD291"/>
    <mergeCell ref="BE290:BE291"/>
    <mergeCell ref="BG290:BG291"/>
    <mergeCell ref="AV290:AV291"/>
    <mergeCell ref="AX290:AX291"/>
    <mergeCell ref="AY290:AY291"/>
    <mergeCell ref="BA290:BA291"/>
    <mergeCell ref="AP290:AP291"/>
    <mergeCell ref="AR290:AR291"/>
    <mergeCell ref="AS290:AS291"/>
    <mergeCell ref="AU290:AU291"/>
    <mergeCell ref="AK290:AK291"/>
    <mergeCell ref="AL290:AL291"/>
    <mergeCell ref="AM290:AM291"/>
    <mergeCell ref="AN290:AN291"/>
    <mergeCell ref="AO290:AO291"/>
    <mergeCell ref="P287:P288"/>
    <mergeCell ref="Q287:Q288"/>
    <mergeCell ref="AG287:AG288"/>
    <mergeCell ref="AH287:AH288"/>
    <mergeCell ref="AI287:AI288"/>
    <mergeCell ref="I287:I288"/>
    <mergeCell ref="J287:J288"/>
    <mergeCell ref="K287:K288"/>
    <mergeCell ref="L287:L288"/>
    <mergeCell ref="M287:M288"/>
    <mergeCell ref="N287:N288"/>
    <mergeCell ref="O290:O291"/>
    <mergeCell ref="P290:P291"/>
    <mergeCell ref="Q290:Q291"/>
    <mergeCell ref="AG290:AG291"/>
    <mergeCell ref="AH290:AH291"/>
    <mergeCell ref="AI290:AI291"/>
    <mergeCell ref="I290:I291"/>
    <mergeCell ref="J290:J291"/>
    <mergeCell ref="K290:K291"/>
    <mergeCell ref="L290:L291"/>
    <mergeCell ref="M290:M291"/>
    <mergeCell ref="N290:N291"/>
    <mergeCell ref="A287:A288"/>
    <mergeCell ref="B287:B288"/>
    <mergeCell ref="C287:C288"/>
    <mergeCell ref="D287:D288"/>
    <mergeCell ref="E287:E288"/>
    <mergeCell ref="H287:H288"/>
    <mergeCell ref="AJ290:AJ291"/>
    <mergeCell ref="BC287:BC288"/>
    <mergeCell ref="BD287:BD288"/>
    <mergeCell ref="BE287:BE288"/>
    <mergeCell ref="BF287:BF288"/>
    <mergeCell ref="BG287:BG288"/>
    <mergeCell ref="AV287:AV288"/>
    <mergeCell ref="AW287:AW288"/>
    <mergeCell ref="AX287:AX288"/>
    <mergeCell ref="AY287:AY288"/>
    <mergeCell ref="AZ287:AZ288"/>
    <mergeCell ref="BA287:BA288"/>
    <mergeCell ref="AP287:AP288"/>
    <mergeCell ref="AQ287:AQ288"/>
    <mergeCell ref="AR287:AR288"/>
    <mergeCell ref="AS287:AS288"/>
    <mergeCell ref="AT287:AT288"/>
    <mergeCell ref="AU287:AU288"/>
    <mergeCell ref="BB287:BB288"/>
    <mergeCell ref="AJ287:AJ288"/>
    <mergeCell ref="AK287:AK288"/>
    <mergeCell ref="AL287:AL288"/>
    <mergeCell ref="AM287:AM288"/>
    <mergeCell ref="AN287:AN288"/>
    <mergeCell ref="AO287:AO288"/>
    <mergeCell ref="O287:O288"/>
    <mergeCell ref="BE281:BE286"/>
    <mergeCell ref="BF281:BF286"/>
    <mergeCell ref="BG281:BG286"/>
    <mergeCell ref="R282:R283"/>
    <mergeCell ref="S282:S283"/>
    <mergeCell ref="T282:T283"/>
    <mergeCell ref="U282:U283"/>
    <mergeCell ref="V282:V283"/>
    <mergeCell ref="W282:W283"/>
    <mergeCell ref="AX281:AX286"/>
    <mergeCell ref="AY281:AY286"/>
    <mergeCell ref="AZ281:AZ286"/>
    <mergeCell ref="BA281:BA286"/>
    <mergeCell ref="BB281:BB286"/>
    <mergeCell ref="BC281:BC286"/>
    <mergeCell ref="AR281:AR286"/>
    <mergeCell ref="AS281:AS286"/>
    <mergeCell ref="AT281:AT286"/>
    <mergeCell ref="AU281:AU286"/>
    <mergeCell ref="AA282:AA283"/>
    <mergeCell ref="AC284:AC286"/>
    <mergeCell ref="AD284:AD286"/>
    <mergeCell ref="AE284:AE286"/>
    <mergeCell ref="AF284:AF286"/>
    <mergeCell ref="W284:W286"/>
    <mergeCell ref="X284:X286"/>
    <mergeCell ref="Y284:Y286"/>
    <mergeCell ref="Z284:Z286"/>
    <mergeCell ref="AA284:AA286"/>
    <mergeCell ref="AB284:AB286"/>
    <mergeCell ref="AV281:AV286"/>
    <mergeCell ref="AW281:AW286"/>
    <mergeCell ref="P281:P286"/>
    <mergeCell ref="AB282:AB283"/>
    <mergeCell ref="AC282:AC283"/>
    <mergeCell ref="AD282:AD283"/>
    <mergeCell ref="AE282:AE283"/>
    <mergeCell ref="AF282:AF283"/>
    <mergeCell ref="R284:R286"/>
    <mergeCell ref="S284:S286"/>
    <mergeCell ref="T284:T286"/>
    <mergeCell ref="U284:U286"/>
    <mergeCell ref="V284:V286"/>
    <mergeCell ref="A281:A286"/>
    <mergeCell ref="B281:B286"/>
    <mergeCell ref="C281:C286"/>
    <mergeCell ref="D281:D286"/>
    <mergeCell ref="E281:E286"/>
    <mergeCell ref="H281:H286"/>
    <mergeCell ref="I281:I286"/>
    <mergeCell ref="J281:J286"/>
    <mergeCell ref="K281:K286"/>
    <mergeCell ref="L281:L286"/>
    <mergeCell ref="M281:M286"/>
    <mergeCell ref="N281:N286"/>
    <mergeCell ref="Z282:Z283"/>
    <mergeCell ref="O281:O286"/>
    <mergeCell ref="Q281:Q286"/>
    <mergeCell ref="BD281:BD286"/>
    <mergeCell ref="AU261:AU269"/>
    <mergeCell ref="AV261:AV269"/>
    <mergeCell ref="AW261:AW269"/>
    <mergeCell ref="AX261:AX269"/>
    <mergeCell ref="AY261:AY269"/>
    <mergeCell ref="AZ261:AZ269"/>
    <mergeCell ref="AA268:AA269"/>
    <mergeCell ref="AB268:AB269"/>
    <mergeCell ref="AC268:AC269"/>
    <mergeCell ref="AD268:AD269"/>
    <mergeCell ref="AE268:AE269"/>
    <mergeCell ref="AF268:AF269"/>
    <mergeCell ref="AF266:AF267"/>
    <mergeCell ref="R268:R269"/>
    <mergeCell ref="S268:S269"/>
    <mergeCell ref="T268:T269"/>
    <mergeCell ref="AK281:AK286"/>
    <mergeCell ref="X282:X283"/>
    <mergeCell ref="Y282:Y283"/>
    <mergeCell ref="AL281:AL286"/>
    <mergeCell ref="AM281:AM286"/>
    <mergeCell ref="AN281:AN286"/>
    <mergeCell ref="AO281:AO286"/>
    <mergeCell ref="AP281:AP286"/>
    <mergeCell ref="AQ281:AQ286"/>
    <mergeCell ref="AG281:AG286"/>
    <mergeCell ref="AH281:AH286"/>
    <mergeCell ref="AI281:AI286"/>
    <mergeCell ref="AJ281:AJ286"/>
    <mergeCell ref="AE266:AE267"/>
    <mergeCell ref="Y270:Y271"/>
    <mergeCell ref="BG261:BG269"/>
    <mergeCell ref="R263:R264"/>
    <mergeCell ref="S263:S264"/>
    <mergeCell ref="T263:T264"/>
    <mergeCell ref="U263:U264"/>
    <mergeCell ref="V263:V264"/>
    <mergeCell ref="W263:W264"/>
    <mergeCell ref="X263:X264"/>
    <mergeCell ref="Y263:Y264"/>
    <mergeCell ref="Z263:Z264"/>
    <mergeCell ref="BA261:BA269"/>
    <mergeCell ref="BB261:BB269"/>
    <mergeCell ref="BC261:BC269"/>
    <mergeCell ref="BD261:BD269"/>
    <mergeCell ref="BE261:BE269"/>
    <mergeCell ref="BF261:BF269"/>
    <mergeCell ref="H261:H269"/>
    <mergeCell ref="I261:I269"/>
    <mergeCell ref="J261:J269"/>
    <mergeCell ref="K261:K269"/>
    <mergeCell ref="L261:L269"/>
    <mergeCell ref="M261:M269"/>
    <mergeCell ref="V268:V269"/>
    <mergeCell ref="AC263:AC264"/>
    <mergeCell ref="AD263:AD264"/>
    <mergeCell ref="AE263:AE264"/>
    <mergeCell ref="AF263:AF264"/>
    <mergeCell ref="R266:R267"/>
    <mergeCell ref="S266:S267"/>
    <mergeCell ref="T266:T267"/>
    <mergeCell ref="U266:U267"/>
    <mergeCell ref="V266:V267"/>
    <mergeCell ref="L259:L260"/>
    <mergeCell ref="M259:M260"/>
    <mergeCell ref="N259:N260"/>
    <mergeCell ref="AS261:AS269"/>
    <mergeCell ref="AT261:AT269"/>
    <mergeCell ref="AI261:AI269"/>
    <mergeCell ref="AJ261:AJ269"/>
    <mergeCell ref="AK261:AK269"/>
    <mergeCell ref="AL261:AL269"/>
    <mergeCell ref="AM261:AM269"/>
    <mergeCell ref="AN261:AN269"/>
    <mergeCell ref="U268:U269"/>
    <mergeCell ref="N261:N269"/>
    <mergeCell ref="O261:O269"/>
    <mergeCell ref="P261:P269"/>
    <mergeCell ref="Q261:Q269"/>
    <mergeCell ref="AG261:AG269"/>
    <mergeCell ref="AH261:AH269"/>
    <mergeCell ref="AA263:AA264"/>
    <mergeCell ref="AB263:AB264"/>
    <mergeCell ref="W266:W267"/>
    <mergeCell ref="X266:X267"/>
    <mergeCell ref="Y266:Y267"/>
    <mergeCell ref="AB266:AB267"/>
    <mergeCell ref="AC266:AC267"/>
    <mergeCell ref="AD266:AD267"/>
    <mergeCell ref="Y268:Y269"/>
    <mergeCell ref="Z268:Z269"/>
    <mergeCell ref="Z266:Z267"/>
    <mergeCell ref="AA266:AA267"/>
    <mergeCell ref="AO261:AO269"/>
    <mergeCell ref="AP261:AP269"/>
    <mergeCell ref="BG259:BG260"/>
    <mergeCell ref="A261:A269"/>
    <mergeCell ref="B261:B269"/>
    <mergeCell ref="C261:C269"/>
    <mergeCell ref="D261:D269"/>
    <mergeCell ref="E261:E269"/>
    <mergeCell ref="AW259:AW260"/>
    <mergeCell ref="AX259:AX260"/>
    <mergeCell ref="AY259:AY260"/>
    <mergeCell ref="AZ259:AZ260"/>
    <mergeCell ref="BA259:BA260"/>
    <mergeCell ref="BB259:BB260"/>
    <mergeCell ref="AQ259:AQ260"/>
    <mergeCell ref="AR259:AR260"/>
    <mergeCell ref="AS259:AS260"/>
    <mergeCell ref="AT259:AT260"/>
    <mergeCell ref="AU259:AU260"/>
    <mergeCell ref="AV259:AV260"/>
    <mergeCell ref="AK259:AK260"/>
    <mergeCell ref="AL259:AL260"/>
    <mergeCell ref="AM259:AM260"/>
    <mergeCell ref="AN259:AN260"/>
    <mergeCell ref="AO259:AO260"/>
    <mergeCell ref="AP259:AP260"/>
    <mergeCell ref="AG259:AG260"/>
    <mergeCell ref="AH259:AH260"/>
    <mergeCell ref="AI259:AI260"/>
    <mergeCell ref="AJ259:AJ260"/>
    <mergeCell ref="O259:O260"/>
    <mergeCell ref="P259:P260"/>
    <mergeCell ref="Q259:Q260"/>
    <mergeCell ref="A259:A260"/>
    <mergeCell ref="B259:B260"/>
    <mergeCell ref="C259:C260"/>
    <mergeCell ref="D259:D260"/>
    <mergeCell ref="E259:E260"/>
    <mergeCell ref="H259:H260"/>
    <mergeCell ref="AH257:AH258"/>
    <mergeCell ref="AI257:AI258"/>
    <mergeCell ref="AJ257:AJ258"/>
    <mergeCell ref="AM257:AM258"/>
    <mergeCell ref="AN257:AN258"/>
    <mergeCell ref="AO257:AO258"/>
    <mergeCell ref="AK257:AK258"/>
    <mergeCell ref="AL257:AL258"/>
    <mergeCell ref="D257:D258"/>
    <mergeCell ref="E257:E258"/>
    <mergeCell ref="F257:F258"/>
    <mergeCell ref="BB257:BB258"/>
    <mergeCell ref="M257:M258"/>
    <mergeCell ref="N257:N258"/>
    <mergeCell ref="O257:O258"/>
    <mergeCell ref="P257:P258"/>
    <mergeCell ref="Q257:Q258"/>
    <mergeCell ref="AG257:AG258"/>
    <mergeCell ref="G257:G258"/>
    <mergeCell ref="H257:H258"/>
    <mergeCell ref="I257:I258"/>
    <mergeCell ref="J257:J258"/>
    <mergeCell ref="K257:K258"/>
    <mergeCell ref="L257:L258"/>
    <mergeCell ref="I259:I260"/>
    <mergeCell ref="J259:J260"/>
    <mergeCell ref="K259:K260"/>
    <mergeCell ref="A257:A258"/>
    <mergeCell ref="B257:B258"/>
    <mergeCell ref="C257:C258"/>
    <mergeCell ref="BG257:BG258"/>
    <mergeCell ref="AV257:AV258"/>
    <mergeCell ref="AW257:AW258"/>
    <mergeCell ref="AX257:AX258"/>
    <mergeCell ref="AY257:AY258"/>
    <mergeCell ref="AZ257:AZ258"/>
    <mergeCell ref="BA257:BA258"/>
    <mergeCell ref="AP257:AP258"/>
    <mergeCell ref="AQ257:AQ258"/>
    <mergeCell ref="AR257:AR258"/>
    <mergeCell ref="AS257:AS258"/>
    <mergeCell ref="AT257:AT258"/>
    <mergeCell ref="AU257:AU258"/>
    <mergeCell ref="BC255:BC256"/>
    <mergeCell ref="K255:K256"/>
    <mergeCell ref="L255:L256"/>
    <mergeCell ref="M255:M256"/>
    <mergeCell ref="N255:N256"/>
    <mergeCell ref="O255:O256"/>
    <mergeCell ref="BG255:BG256"/>
    <mergeCell ref="AW255:AW256"/>
    <mergeCell ref="AX255:AX256"/>
    <mergeCell ref="AH255:AH256"/>
    <mergeCell ref="AI255:AI256"/>
    <mergeCell ref="AZ255:AZ256"/>
    <mergeCell ref="BA255:BA256"/>
    <mergeCell ref="BB255:BB256"/>
    <mergeCell ref="AQ255:AQ256"/>
    <mergeCell ref="F252:F253"/>
    <mergeCell ref="A255:A256"/>
    <mergeCell ref="B255:B256"/>
    <mergeCell ref="C255:C256"/>
    <mergeCell ref="D255:D256"/>
    <mergeCell ref="E255:E256"/>
    <mergeCell ref="H255:H256"/>
    <mergeCell ref="I255:I256"/>
    <mergeCell ref="AZ250:AZ253"/>
    <mergeCell ref="BA250:BA253"/>
    <mergeCell ref="BB250:BB253"/>
    <mergeCell ref="BC250:BC253"/>
    <mergeCell ref="AK255:AK256"/>
    <mergeCell ref="AL255:AL256"/>
    <mergeCell ref="M250:M253"/>
    <mergeCell ref="N250:N253"/>
    <mergeCell ref="O250:O253"/>
    <mergeCell ref="P250:P253"/>
    <mergeCell ref="Q250:Q253"/>
    <mergeCell ref="AP250:AP253"/>
    <mergeCell ref="AQ250:AQ253"/>
    <mergeCell ref="AR250:AR253"/>
    <mergeCell ref="AS250:AS253"/>
    <mergeCell ref="AH250:AH253"/>
    <mergeCell ref="AI250:AI253"/>
    <mergeCell ref="AJ250:AJ253"/>
    <mergeCell ref="AK250:AK253"/>
    <mergeCell ref="AL250:AL253"/>
    <mergeCell ref="AM250:AM253"/>
    <mergeCell ref="P255:P256"/>
    <mergeCell ref="Q255:Q256"/>
    <mergeCell ref="J255:J256"/>
    <mergeCell ref="G250:G251"/>
    <mergeCell ref="H250:H253"/>
    <mergeCell ref="I250:I253"/>
    <mergeCell ref="J250:J253"/>
    <mergeCell ref="K250:K253"/>
    <mergeCell ref="L250:L253"/>
    <mergeCell ref="BF244:BF249"/>
    <mergeCell ref="BG244:BG249"/>
    <mergeCell ref="G246:G247"/>
    <mergeCell ref="G248:G249"/>
    <mergeCell ref="O244:O249"/>
    <mergeCell ref="P244:P249"/>
    <mergeCell ref="Q244:Q249"/>
    <mergeCell ref="AG244:AG249"/>
    <mergeCell ref="G244:G245"/>
    <mergeCell ref="H244:H249"/>
    <mergeCell ref="I244:I249"/>
    <mergeCell ref="J244:J249"/>
    <mergeCell ref="K244:K249"/>
    <mergeCell ref="L244:L249"/>
    <mergeCell ref="BF250:BF253"/>
    <mergeCell ref="BG250:BG253"/>
    <mergeCell ref="BD250:BD253"/>
    <mergeCell ref="BE250:BE253"/>
    <mergeCell ref="AT250:AT253"/>
    <mergeCell ref="AU250:AU253"/>
    <mergeCell ref="G252:G253"/>
    <mergeCell ref="AY250:AY253"/>
    <mergeCell ref="AN250:AN253"/>
    <mergeCell ref="AO250:AO253"/>
    <mergeCell ref="AM244:AM249"/>
    <mergeCell ref="A250:A253"/>
    <mergeCell ref="B250:B253"/>
    <mergeCell ref="C250:C253"/>
    <mergeCell ref="D250:D253"/>
    <mergeCell ref="E250:E253"/>
    <mergeCell ref="F250:F251"/>
    <mergeCell ref="AZ244:AZ249"/>
    <mergeCell ref="BA244:BA249"/>
    <mergeCell ref="BB244:BB249"/>
    <mergeCell ref="BC244:BC249"/>
    <mergeCell ref="BD244:BD249"/>
    <mergeCell ref="BE244:BE249"/>
    <mergeCell ref="AT244:AT249"/>
    <mergeCell ref="AU244:AU249"/>
    <mergeCell ref="AV244:AV249"/>
    <mergeCell ref="AW244:AW249"/>
    <mergeCell ref="AX244:AX249"/>
    <mergeCell ref="AY244:AY249"/>
    <mergeCell ref="AN244:AN249"/>
    <mergeCell ref="AO244:AO249"/>
    <mergeCell ref="AP244:AP249"/>
    <mergeCell ref="AQ244:AQ249"/>
    <mergeCell ref="AR244:AR249"/>
    <mergeCell ref="AS244:AS249"/>
    <mergeCell ref="AH244:AH249"/>
    <mergeCell ref="AI244:AI249"/>
    <mergeCell ref="AJ244:AJ249"/>
    <mergeCell ref="AK244:AK249"/>
    <mergeCell ref="AL244:AL249"/>
    <mergeCell ref="M244:M249"/>
    <mergeCell ref="N244:N249"/>
    <mergeCell ref="A244:A249"/>
    <mergeCell ref="B244:B249"/>
    <mergeCell ref="C244:C249"/>
    <mergeCell ref="D244:D249"/>
    <mergeCell ref="E244:E249"/>
    <mergeCell ref="F244:F249"/>
    <mergeCell ref="BB242:BB243"/>
    <mergeCell ref="BC242:BC243"/>
    <mergeCell ref="BD242:BD243"/>
    <mergeCell ref="BE242:BE243"/>
    <mergeCell ref="BF242:BF243"/>
    <mergeCell ref="BG242:BG243"/>
    <mergeCell ref="AV242:AV243"/>
    <mergeCell ref="AW242:AW243"/>
    <mergeCell ref="AX242:AX243"/>
    <mergeCell ref="AY242:AY243"/>
    <mergeCell ref="AZ242:AZ243"/>
    <mergeCell ref="BA242:BA243"/>
    <mergeCell ref="AP242:AP243"/>
    <mergeCell ref="AQ242:AQ243"/>
    <mergeCell ref="AR242:AR243"/>
    <mergeCell ref="AS242:AS243"/>
    <mergeCell ref="AT242:AT243"/>
    <mergeCell ref="AU242:AU243"/>
    <mergeCell ref="AJ242:AJ243"/>
    <mergeCell ref="AK242:AK243"/>
    <mergeCell ref="AL242:AL243"/>
    <mergeCell ref="AM242:AM243"/>
    <mergeCell ref="AN242:AN243"/>
    <mergeCell ref="AO242:AO243"/>
    <mergeCell ref="O242:O243"/>
    <mergeCell ref="P242:P243"/>
    <mergeCell ref="Q242:Q243"/>
    <mergeCell ref="I242:I243"/>
    <mergeCell ref="J242:J243"/>
    <mergeCell ref="K242:K243"/>
    <mergeCell ref="L242:L243"/>
    <mergeCell ref="M242:M243"/>
    <mergeCell ref="N242:N243"/>
    <mergeCell ref="BE240:BE241"/>
    <mergeCell ref="BF240:BF241"/>
    <mergeCell ref="BG240:BG241"/>
    <mergeCell ref="A242:A243"/>
    <mergeCell ref="B242:B243"/>
    <mergeCell ref="C242:C243"/>
    <mergeCell ref="D242:D243"/>
    <mergeCell ref="E242:E243"/>
    <mergeCell ref="F242:F243"/>
    <mergeCell ref="H242:H243"/>
    <mergeCell ref="AY240:AY241"/>
    <mergeCell ref="AZ240:AZ241"/>
    <mergeCell ref="BA240:BA241"/>
    <mergeCell ref="BB240:BB241"/>
    <mergeCell ref="BC240:BC241"/>
    <mergeCell ref="BD240:BD241"/>
    <mergeCell ref="AS240:AS241"/>
    <mergeCell ref="AT240:AT241"/>
    <mergeCell ref="AU240:AU241"/>
    <mergeCell ref="AV240:AV241"/>
    <mergeCell ref="AW240:AW241"/>
    <mergeCell ref="AX240:AX241"/>
    <mergeCell ref="AA240:AA241"/>
    <mergeCell ref="AB240:AB241"/>
    <mergeCell ref="AC240:AC241"/>
    <mergeCell ref="AD240:AD241"/>
    <mergeCell ref="W240:W241"/>
    <mergeCell ref="X240:X241"/>
    <mergeCell ref="Y240:Y241"/>
    <mergeCell ref="Z240:Z241"/>
    <mergeCell ref="O240:O241"/>
    <mergeCell ref="P240:P241"/>
    <mergeCell ref="Q240:Q241"/>
    <mergeCell ref="R240:R241"/>
    <mergeCell ref="S240:S241"/>
    <mergeCell ref="T240:T241"/>
    <mergeCell ref="AR240:AR241"/>
    <mergeCell ref="AI240:AI241"/>
    <mergeCell ref="AJ240:AJ241"/>
    <mergeCell ref="AK240:AK241"/>
    <mergeCell ref="I240:I241"/>
    <mergeCell ref="J240:J241"/>
    <mergeCell ref="K240:K241"/>
    <mergeCell ref="L240:L241"/>
    <mergeCell ref="M240:M241"/>
    <mergeCell ref="N240:N241"/>
    <mergeCell ref="AG240:AG241"/>
    <mergeCell ref="AH240:AH241"/>
    <mergeCell ref="AL240:AL241"/>
    <mergeCell ref="AP240:AP241"/>
    <mergeCell ref="AQ240:AQ241"/>
    <mergeCell ref="A240:A241"/>
    <mergeCell ref="B240:B241"/>
    <mergeCell ref="C240:C241"/>
    <mergeCell ref="D240:D241"/>
    <mergeCell ref="E240:E241"/>
    <mergeCell ref="F240:F241"/>
    <mergeCell ref="H240:H241"/>
    <mergeCell ref="BA235:BA239"/>
    <mergeCell ref="BB235:BB239"/>
    <mergeCell ref="BC235:BC239"/>
    <mergeCell ref="BD235:BD239"/>
    <mergeCell ref="BE235:BE239"/>
    <mergeCell ref="BF235:BF239"/>
    <mergeCell ref="AU235:AU239"/>
    <mergeCell ref="AV235:AV239"/>
    <mergeCell ref="AW235:AW239"/>
    <mergeCell ref="AX235:AX239"/>
    <mergeCell ref="AY235:AY239"/>
    <mergeCell ref="AZ235:AZ239"/>
    <mergeCell ref="AO235:AO239"/>
    <mergeCell ref="AP235:AP239"/>
    <mergeCell ref="AQ235:AQ239"/>
    <mergeCell ref="AR235:AR239"/>
    <mergeCell ref="AS235:AS239"/>
    <mergeCell ref="AT235:AT239"/>
    <mergeCell ref="AI235:AI239"/>
    <mergeCell ref="AJ235:AJ239"/>
    <mergeCell ref="AK235:AK239"/>
    <mergeCell ref="AL235:AL239"/>
    <mergeCell ref="N235:N239"/>
    <mergeCell ref="U240:U241"/>
    <mergeCell ref="V240:V241"/>
    <mergeCell ref="O235:O239"/>
    <mergeCell ref="P235:P239"/>
    <mergeCell ref="Q235:Q239"/>
    <mergeCell ref="AG235:AG239"/>
    <mergeCell ref="AH235:AH239"/>
    <mergeCell ref="H235:H239"/>
    <mergeCell ref="I235:I239"/>
    <mergeCell ref="J235:J239"/>
    <mergeCell ref="K235:K239"/>
    <mergeCell ref="L235:L239"/>
    <mergeCell ref="M235:M239"/>
    <mergeCell ref="A235:A239"/>
    <mergeCell ref="B235:B239"/>
    <mergeCell ref="C235:C239"/>
    <mergeCell ref="D235:D239"/>
    <mergeCell ref="E235:E239"/>
    <mergeCell ref="A225:A234"/>
    <mergeCell ref="B225:B234"/>
    <mergeCell ref="C225:C234"/>
    <mergeCell ref="D225:D234"/>
    <mergeCell ref="E225:E234"/>
    <mergeCell ref="G225:G226"/>
    <mergeCell ref="H225:H234"/>
    <mergeCell ref="I225:I234"/>
    <mergeCell ref="F236:F239"/>
    <mergeCell ref="G236:G239"/>
    <mergeCell ref="BE225:BE234"/>
    <mergeCell ref="BF225:BF234"/>
    <mergeCell ref="AZ211:AZ219"/>
    <mergeCell ref="AI220:AI224"/>
    <mergeCell ref="BG225:BG234"/>
    <mergeCell ref="F227:F229"/>
    <mergeCell ref="G227:G229"/>
    <mergeCell ref="F230:F231"/>
    <mergeCell ref="G230:G231"/>
    <mergeCell ref="F232:F234"/>
    <mergeCell ref="AW225:AW234"/>
    <mergeCell ref="AX225:AX234"/>
    <mergeCell ref="AY225:AY234"/>
    <mergeCell ref="AZ225:AZ234"/>
    <mergeCell ref="BA225:BA234"/>
    <mergeCell ref="BB225:BB234"/>
    <mergeCell ref="AQ225:AQ234"/>
    <mergeCell ref="AR225:AR234"/>
    <mergeCell ref="AS225:AS234"/>
    <mergeCell ref="AT225:AT234"/>
    <mergeCell ref="AO225:AO234"/>
    <mergeCell ref="AP225:AP234"/>
    <mergeCell ref="P225:P234"/>
    <mergeCell ref="Q225:Q234"/>
    <mergeCell ref="AG225:AG234"/>
    <mergeCell ref="AH225:AH234"/>
    <mergeCell ref="F225:F226"/>
    <mergeCell ref="G232:G234"/>
    <mergeCell ref="BC225:BC234"/>
    <mergeCell ref="BD225:BD234"/>
    <mergeCell ref="J225:J234"/>
    <mergeCell ref="K225:K234"/>
    <mergeCell ref="L225:L234"/>
    <mergeCell ref="M225:M234"/>
    <mergeCell ref="N225:N234"/>
    <mergeCell ref="O225:O234"/>
    <mergeCell ref="AJ211:AJ219"/>
    <mergeCell ref="L220:L224"/>
    <mergeCell ref="J211:J219"/>
    <mergeCell ref="AH211:AH219"/>
    <mergeCell ref="AI211:AI219"/>
    <mergeCell ref="AM211:AM219"/>
    <mergeCell ref="AN211:AN219"/>
    <mergeCell ref="AO211:AO219"/>
    <mergeCell ref="AP211:AP219"/>
    <mergeCell ref="P211:P219"/>
    <mergeCell ref="Q211:Q219"/>
    <mergeCell ref="L211:L219"/>
    <mergeCell ref="M211:M219"/>
    <mergeCell ref="N211:N219"/>
    <mergeCell ref="O211:O219"/>
    <mergeCell ref="BA220:BA224"/>
    <mergeCell ref="BB220:BB224"/>
    <mergeCell ref="BC220:BC224"/>
    <mergeCell ref="BD220:BD224"/>
    <mergeCell ref="BE220:BE224"/>
    <mergeCell ref="BF220:BF224"/>
    <mergeCell ref="AU220:AU224"/>
    <mergeCell ref="AV220:AV224"/>
    <mergeCell ref="AW220:AW224"/>
    <mergeCell ref="AX220:AX224"/>
    <mergeCell ref="AY220:AY224"/>
    <mergeCell ref="AZ220:AZ224"/>
    <mergeCell ref="AO220:AO224"/>
    <mergeCell ref="AP220:AP224"/>
    <mergeCell ref="AQ220:AQ224"/>
    <mergeCell ref="AR220:AR224"/>
    <mergeCell ref="AS220:AS224"/>
    <mergeCell ref="AT220:AT224"/>
    <mergeCell ref="BA211:BA219"/>
    <mergeCell ref="BB211:BB219"/>
    <mergeCell ref="AQ211:AQ219"/>
    <mergeCell ref="AR211:AR219"/>
    <mergeCell ref="AS211:AS219"/>
    <mergeCell ref="AT211:AT219"/>
    <mergeCell ref="AU211:AU219"/>
    <mergeCell ref="AV211:AV219"/>
    <mergeCell ref="BC211:BC219"/>
    <mergeCell ref="BD211:BD219"/>
    <mergeCell ref="BE211:BE219"/>
    <mergeCell ref="BF211:BF219"/>
    <mergeCell ref="AR208:AR210"/>
    <mergeCell ref="AS208:AS210"/>
    <mergeCell ref="AT208:AT210"/>
    <mergeCell ref="AI208:AI210"/>
    <mergeCell ref="AJ208:AJ210"/>
    <mergeCell ref="AK208:AK210"/>
    <mergeCell ref="AL208:AL210"/>
    <mergeCell ref="A220:A224"/>
    <mergeCell ref="C220:C224"/>
    <mergeCell ref="D220:D224"/>
    <mergeCell ref="E220:E224"/>
    <mergeCell ref="AW211:AW219"/>
    <mergeCell ref="AX211:AX219"/>
    <mergeCell ref="AY211:AY219"/>
    <mergeCell ref="O220:O224"/>
    <mergeCell ref="P220:P224"/>
    <mergeCell ref="Q220:Q224"/>
    <mergeCell ref="AM208:AM210"/>
    <mergeCell ref="AK220:AK223"/>
    <mergeCell ref="AL220:AL223"/>
    <mergeCell ref="AM220:AM224"/>
    <mergeCell ref="M220:M224"/>
    <mergeCell ref="K211:K219"/>
    <mergeCell ref="N220:N224"/>
    <mergeCell ref="AH208:AH210"/>
    <mergeCell ref="H208:H210"/>
    <mergeCell ref="I208:I210"/>
    <mergeCell ref="J208:J210"/>
    <mergeCell ref="K208:K210"/>
    <mergeCell ref="AO208:AO210"/>
    <mergeCell ref="AP208:AP210"/>
    <mergeCell ref="AQ208:AQ210"/>
    <mergeCell ref="BD206:BD207"/>
    <mergeCell ref="BE206:BE207"/>
    <mergeCell ref="K206:K207"/>
    <mergeCell ref="L206:L207"/>
    <mergeCell ref="M206:M207"/>
    <mergeCell ref="N206:N207"/>
    <mergeCell ref="O206:O207"/>
    <mergeCell ref="BG208:BG210"/>
    <mergeCell ref="A211:A219"/>
    <mergeCell ref="B211:B219"/>
    <mergeCell ref="C211:C219"/>
    <mergeCell ref="D211:D219"/>
    <mergeCell ref="E211:E219"/>
    <mergeCell ref="F211:F219"/>
    <mergeCell ref="G211:G219"/>
    <mergeCell ref="H211:H219"/>
    <mergeCell ref="I211:I219"/>
    <mergeCell ref="BA208:BA210"/>
    <mergeCell ref="BB208:BB210"/>
    <mergeCell ref="BC208:BC210"/>
    <mergeCell ref="BD208:BD210"/>
    <mergeCell ref="BE208:BE210"/>
    <mergeCell ref="BF208:BF210"/>
    <mergeCell ref="AU208:AU210"/>
    <mergeCell ref="AV208:AV210"/>
    <mergeCell ref="AW208:AW210"/>
    <mergeCell ref="AX208:AX210"/>
    <mergeCell ref="AY208:AY210"/>
    <mergeCell ref="AK211:AK219"/>
    <mergeCell ref="AL211:AL219"/>
    <mergeCell ref="AZ208:AZ210"/>
    <mergeCell ref="BF206:BF207"/>
    <mergeCell ref="BG206:BG207"/>
    <mergeCell ref="A208:A210"/>
    <mergeCell ref="B208:B210"/>
    <mergeCell ref="C208:C210"/>
    <mergeCell ref="D208:D210"/>
    <mergeCell ref="E208:E210"/>
    <mergeCell ref="AW206:AW207"/>
    <mergeCell ref="AX206:AX207"/>
    <mergeCell ref="AY206:AY207"/>
    <mergeCell ref="AZ206:AZ207"/>
    <mergeCell ref="BA206:BA207"/>
    <mergeCell ref="BB206:BB207"/>
    <mergeCell ref="AQ206:AQ207"/>
    <mergeCell ref="AR206:AR207"/>
    <mergeCell ref="AS206:AS207"/>
    <mergeCell ref="AT206:AT207"/>
    <mergeCell ref="AU206:AU207"/>
    <mergeCell ref="AV206:AV207"/>
    <mergeCell ref="AK206:AK207"/>
    <mergeCell ref="AL206:AL207"/>
    <mergeCell ref="AM206:AM207"/>
    <mergeCell ref="AN206:AN207"/>
    <mergeCell ref="AO206:AO207"/>
    <mergeCell ref="AP206:AP207"/>
    <mergeCell ref="L208:L210"/>
    <mergeCell ref="M208:M210"/>
    <mergeCell ref="BC206:BC207"/>
    <mergeCell ref="P206:P207"/>
    <mergeCell ref="Q206:Q207"/>
    <mergeCell ref="AG206:AG207"/>
    <mergeCell ref="AH206:AH207"/>
    <mergeCell ref="A206:A207"/>
    <mergeCell ref="B206:B207"/>
    <mergeCell ref="C206:C207"/>
    <mergeCell ref="D206:D207"/>
    <mergeCell ref="E206:E207"/>
    <mergeCell ref="H206:H207"/>
    <mergeCell ref="I206:I207"/>
    <mergeCell ref="AZ201:AZ205"/>
    <mergeCell ref="BA201:BA205"/>
    <mergeCell ref="BB201:BB205"/>
    <mergeCell ref="BC201:BC205"/>
    <mergeCell ref="BD201:BD205"/>
    <mergeCell ref="BE201:BE205"/>
    <mergeCell ref="AT201:AT205"/>
    <mergeCell ref="AU201:AU205"/>
    <mergeCell ref="AV201:AV205"/>
    <mergeCell ref="AW201:AW205"/>
    <mergeCell ref="AX201:AX205"/>
    <mergeCell ref="AI206:AI207"/>
    <mergeCell ref="AJ206:AJ207"/>
    <mergeCell ref="J206:J207"/>
    <mergeCell ref="AN201:AN205"/>
    <mergeCell ref="AO201:AO205"/>
    <mergeCell ref="AP201:AP205"/>
    <mergeCell ref="AQ201:AQ205"/>
    <mergeCell ref="AR201:AR205"/>
    <mergeCell ref="AS201:AS205"/>
    <mergeCell ref="AH201:AH205"/>
    <mergeCell ref="AI201:AI205"/>
    <mergeCell ref="AJ201:AJ205"/>
    <mergeCell ref="AK201:AK205"/>
    <mergeCell ref="AL201:AL205"/>
    <mergeCell ref="AM201:AM205"/>
    <mergeCell ref="A201:A205"/>
    <mergeCell ref="B201:B205"/>
    <mergeCell ref="C201:C205"/>
    <mergeCell ref="D201:D205"/>
    <mergeCell ref="E201:E205"/>
    <mergeCell ref="F201:F205"/>
    <mergeCell ref="G203:G204"/>
    <mergeCell ref="N201:N205"/>
    <mergeCell ref="O201:O205"/>
    <mergeCell ref="P201:P205"/>
    <mergeCell ref="Q201:Q205"/>
    <mergeCell ref="AG201:AG205"/>
    <mergeCell ref="G201:G202"/>
    <mergeCell ref="H201:H205"/>
    <mergeCell ref="I201:I205"/>
    <mergeCell ref="J201:J205"/>
    <mergeCell ref="K201:K205"/>
    <mergeCell ref="L201:L205"/>
    <mergeCell ref="M201:M205"/>
    <mergeCell ref="BD194:BD200"/>
    <mergeCell ref="BE194:BE200"/>
    <mergeCell ref="BF194:BF200"/>
    <mergeCell ref="BG194:BG200"/>
    <mergeCell ref="AV194:AV200"/>
    <mergeCell ref="AW194:AW200"/>
    <mergeCell ref="AX194:AX200"/>
    <mergeCell ref="AY194:AY200"/>
    <mergeCell ref="AZ194:AZ200"/>
    <mergeCell ref="BA194:BA200"/>
    <mergeCell ref="AP194:AP200"/>
    <mergeCell ref="AQ194:AQ200"/>
    <mergeCell ref="AR194:AR200"/>
    <mergeCell ref="AS194:AS200"/>
    <mergeCell ref="AT194:AT200"/>
    <mergeCell ref="AU194:AU200"/>
    <mergeCell ref="AY201:AY205"/>
    <mergeCell ref="BF201:BF205"/>
    <mergeCell ref="BG201:BG205"/>
    <mergeCell ref="AL194:AL200"/>
    <mergeCell ref="AM194:AM200"/>
    <mergeCell ref="AN194:AN200"/>
    <mergeCell ref="AO194:AO200"/>
    <mergeCell ref="O194:O200"/>
    <mergeCell ref="P194:P200"/>
    <mergeCell ref="Q194:Q200"/>
    <mergeCell ref="AG194:AG200"/>
    <mergeCell ref="AH194:AH200"/>
    <mergeCell ref="AI194:AI200"/>
    <mergeCell ref="I194:I200"/>
    <mergeCell ref="J194:J200"/>
    <mergeCell ref="K194:K200"/>
    <mergeCell ref="L194:L200"/>
    <mergeCell ref="M194:M200"/>
    <mergeCell ref="N194:N200"/>
    <mergeCell ref="BB194:BB200"/>
    <mergeCell ref="A194:A200"/>
    <mergeCell ref="B194:B200"/>
    <mergeCell ref="C194:C200"/>
    <mergeCell ref="D194:D200"/>
    <mergeCell ref="E194:E200"/>
    <mergeCell ref="F194:F200"/>
    <mergeCell ref="G194:G200"/>
    <mergeCell ref="H194:H200"/>
    <mergeCell ref="AZ188:AZ193"/>
    <mergeCell ref="BA188:BA193"/>
    <mergeCell ref="BB188:BB193"/>
    <mergeCell ref="BC188:BC193"/>
    <mergeCell ref="BD188:BD193"/>
    <mergeCell ref="BE188:BE193"/>
    <mergeCell ref="AT188:AT193"/>
    <mergeCell ref="AU188:AU193"/>
    <mergeCell ref="AV188:AV193"/>
    <mergeCell ref="AW188:AW193"/>
    <mergeCell ref="AX188:AX193"/>
    <mergeCell ref="AY188:AY193"/>
    <mergeCell ref="AN188:AN193"/>
    <mergeCell ref="AO188:AO193"/>
    <mergeCell ref="AP188:AP193"/>
    <mergeCell ref="AQ188:AQ193"/>
    <mergeCell ref="AR188:AR193"/>
    <mergeCell ref="AS188:AS193"/>
    <mergeCell ref="AH188:AH193"/>
    <mergeCell ref="AI188:AI193"/>
    <mergeCell ref="AJ188:AJ193"/>
    <mergeCell ref="AK188:AK193"/>
    <mergeCell ref="AJ194:AJ200"/>
    <mergeCell ref="AK194:AK200"/>
    <mergeCell ref="M188:M193"/>
    <mergeCell ref="N188:N193"/>
    <mergeCell ref="O188:O193"/>
    <mergeCell ref="P188:P193"/>
    <mergeCell ref="Q188:Q193"/>
    <mergeCell ref="AG188:AG193"/>
    <mergeCell ref="F188:F193"/>
    <mergeCell ref="H188:H193"/>
    <mergeCell ref="I188:I193"/>
    <mergeCell ref="J188:J193"/>
    <mergeCell ref="K188:K193"/>
    <mergeCell ref="L188:L193"/>
    <mergeCell ref="BC186:BC187"/>
    <mergeCell ref="BD186:BD187"/>
    <mergeCell ref="BE186:BE187"/>
    <mergeCell ref="K186:K187"/>
    <mergeCell ref="L186:L187"/>
    <mergeCell ref="M186:M187"/>
    <mergeCell ref="N186:N187"/>
    <mergeCell ref="O186:O187"/>
    <mergeCell ref="A188:A193"/>
    <mergeCell ref="B188:B193"/>
    <mergeCell ref="C188:C193"/>
    <mergeCell ref="D188:D193"/>
    <mergeCell ref="E188:E193"/>
    <mergeCell ref="AW186:AW187"/>
    <mergeCell ref="AX186:AX187"/>
    <mergeCell ref="AY186:AY187"/>
    <mergeCell ref="AZ186:AZ187"/>
    <mergeCell ref="BA186:BA187"/>
    <mergeCell ref="BB186:BB187"/>
    <mergeCell ref="AQ186:AQ187"/>
    <mergeCell ref="AR186:AR187"/>
    <mergeCell ref="AS186:AS187"/>
    <mergeCell ref="AT186:AT187"/>
    <mergeCell ref="AU186:AU187"/>
    <mergeCell ref="AV186:AV187"/>
    <mergeCell ref="AK186:AK187"/>
    <mergeCell ref="AL186:AL187"/>
    <mergeCell ref="AM186:AM187"/>
    <mergeCell ref="AN186:AN187"/>
    <mergeCell ref="AO186:AO187"/>
    <mergeCell ref="AP186:AP187"/>
    <mergeCell ref="P186:P187"/>
    <mergeCell ref="Q186:Q187"/>
    <mergeCell ref="AG186:AG187"/>
    <mergeCell ref="AH186:AH187"/>
    <mergeCell ref="AI186:AI187"/>
    <mergeCell ref="AJ186:AJ187"/>
    <mergeCell ref="J186:J187"/>
    <mergeCell ref="AL188:AL193"/>
    <mergeCell ref="AM188:AM193"/>
    <mergeCell ref="A186:A187"/>
    <mergeCell ref="B186:B187"/>
    <mergeCell ref="C186:C187"/>
    <mergeCell ref="D186:D187"/>
    <mergeCell ref="E186:E187"/>
    <mergeCell ref="F186:F187"/>
    <mergeCell ref="H186:H187"/>
    <mergeCell ref="I186:I187"/>
    <mergeCell ref="AZ184:AZ185"/>
    <mergeCell ref="BA184:BA185"/>
    <mergeCell ref="BB184:BB185"/>
    <mergeCell ref="BC184:BC185"/>
    <mergeCell ref="BD184:BD185"/>
    <mergeCell ref="BE184:BE185"/>
    <mergeCell ref="AT184:AT185"/>
    <mergeCell ref="AU184:AU185"/>
    <mergeCell ref="AV184:AV185"/>
    <mergeCell ref="AW184:AW185"/>
    <mergeCell ref="AX184:AX185"/>
    <mergeCell ref="AY184:AY185"/>
    <mergeCell ref="AN184:AN185"/>
    <mergeCell ref="AO184:AO185"/>
    <mergeCell ref="AP184:AP185"/>
    <mergeCell ref="AQ184:AQ185"/>
    <mergeCell ref="AR184:AR185"/>
    <mergeCell ref="AS184:AS185"/>
    <mergeCell ref="AH184:AH185"/>
    <mergeCell ref="AI184:AI185"/>
    <mergeCell ref="AJ184:AJ185"/>
    <mergeCell ref="AK184:AK185"/>
    <mergeCell ref="M184:M185"/>
    <mergeCell ref="N184:N185"/>
    <mergeCell ref="O184:O185"/>
    <mergeCell ref="P184:P185"/>
    <mergeCell ref="Q184:Q185"/>
    <mergeCell ref="AG184:AG185"/>
    <mergeCell ref="F184:F185"/>
    <mergeCell ref="H184:H185"/>
    <mergeCell ref="I184:I185"/>
    <mergeCell ref="J184:J185"/>
    <mergeCell ref="K184:K185"/>
    <mergeCell ref="L184:L185"/>
    <mergeCell ref="BC181:BC182"/>
    <mergeCell ref="BD181:BD182"/>
    <mergeCell ref="BE181:BE182"/>
    <mergeCell ref="K181:K182"/>
    <mergeCell ref="L181:L182"/>
    <mergeCell ref="M181:M182"/>
    <mergeCell ref="N181:N182"/>
    <mergeCell ref="O181:O182"/>
    <mergeCell ref="A184:A185"/>
    <mergeCell ref="B184:B185"/>
    <mergeCell ref="C184:C185"/>
    <mergeCell ref="D184:D185"/>
    <mergeCell ref="E184:E185"/>
    <mergeCell ref="AW181:AW182"/>
    <mergeCell ref="AX181:AX182"/>
    <mergeCell ref="AY181:AY182"/>
    <mergeCell ref="AZ181:AZ182"/>
    <mergeCell ref="BA181:BA182"/>
    <mergeCell ref="BB181:BB182"/>
    <mergeCell ref="AQ181:AQ182"/>
    <mergeCell ref="AR181:AR182"/>
    <mergeCell ref="AS181:AS182"/>
    <mergeCell ref="AT181:AT182"/>
    <mergeCell ref="AU181:AU182"/>
    <mergeCell ref="AV181:AV182"/>
    <mergeCell ref="AK181:AK182"/>
    <mergeCell ref="AL181:AL182"/>
    <mergeCell ref="AM181:AM182"/>
    <mergeCell ref="AN181:AN182"/>
    <mergeCell ref="AO181:AO182"/>
    <mergeCell ref="AP181:AP182"/>
    <mergeCell ref="P181:P182"/>
    <mergeCell ref="Q181:Q182"/>
    <mergeCell ref="AG181:AG182"/>
    <mergeCell ref="AH181:AH182"/>
    <mergeCell ref="AI181:AI182"/>
    <mergeCell ref="AJ181:AJ182"/>
    <mergeCell ref="J181:J182"/>
    <mergeCell ref="AL184:AL185"/>
    <mergeCell ref="AM184:AM185"/>
    <mergeCell ref="A181:A182"/>
    <mergeCell ref="B181:B182"/>
    <mergeCell ref="C181:C182"/>
    <mergeCell ref="D181:D182"/>
    <mergeCell ref="E181:E182"/>
    <mergeCell ref="F181:F182"/>
    <mergeCell ref="H181:H182"/>
    <mergeCell ref="I181:I182"/>
    <mergeCell ref="AZ171:AZ172"/>
    <mergeCell ref="BA171:BA172"/>
    <mergeCell ref="BB171:BB172"/>
    <mergeCell ref="BC171:BC172"/>
    <mergeCell ref="BD171:BD172"/>
    <mergeCell ref="BE171:BE172"/>
    <mergeCell ref="AT171:AT172"/>
    <mergeCell ref="AU171:AU172"/>
    <mergeCell ref="AV171:AV172"/>
    <mergeCell ref="AW171:AW172"/>
    <mergeCell ref="AX171:AX172"/>
    <mergeCell ref="AY171:AY172"/>
    <mergeCell ref="AN171:AN172"/>
    <mergeCell ref="AO171:AO172"/>
    <mergeCell ref="AP171:AP172"/>
    <mergeCell ref="AQ171:AQ172"/>
    <mergeCell ref="AR171:AR172"/>
    <mergeCell ref="AS171:AS172"/>
    <mergeCell ref="AH171:AH172"/>
    <mergeCell ref="AI171:AI172"/>
    <mergeCell ref="AJ171:AJ172"/>
    <mergeCell ref="AK171:AK172"/>
    <mergeCell ref="AT167:AT170"/>
    <mergeCell ref="AU167:AU170"/>
    <mergeCell ref="AL171:AL172"/>
    <mergeCell ref="AM171:AM172"/>
    <mergeCell ref="G171:G172"/>
    <mergeCell ref="H171:H172"/>
    <mergeCell ref="I171:I172"/>
    <mergeCell ref="K171:K172"/>
    <mergeCell ref="P171:P172"/>
    <mergeCell ref="AG171:AG172"/>
    <mergeCell ref="M171:M172"/>
    <mergeCell ref="N171:N172"/>
    <mergeCell ref="O171:O172"/>
    <mergeCell ref="Q171:Q172"/>
    <mergeCell ref="A171:A172"/>
    <mergeCell ref="B171:B172"/>
    <mergeCell ref="C171:C172"/>
    <mergeCell ref="D171:D172"/>
    <mergeCell ref="E171:E172"/>
    <mergeCell ref="F171:F172"/>
    <mergeCell ref="F163:F166"/>
    <mergeCell ref="G163:G166"/>
    <mergeCell ref="A167:A170"/>
    <mergeCell ref="B167:B170"/>
    <mergeCell ref="C167:C170"/>
    <mergeCell ref="D167:D170"/>
    <mergeCell ref="E167:E170"/>
    <mergeCell ref="H167:H170"/>
    <mergeCell ref="AZ158:AZ166"/>
    <mergeCell ref="BA158:BA166"/>
    <mergeCell ref="BB158:BB166"/>
    <mergeCell ref="BD158:BD166"/>
    <mergeCell ref="BE158:BE166"/>
    <mergeCell ref="AU158:AU166"/>
    <mergeCell ref="AV158:AV166"/>
    <mergeCell ref="AW158:AW166"/>
    <mergeCell ref="AX158:AX166"/>
    <mergeCell ref="AY158:AY166"/>
    <mergeCell ref="BB167:BB170"/>
    <mergeCell ref="BC167:BC170"/>
    <mergeCell ref="BD167:BD170"/>
    <mergeCell ref="BE167:BE170"/>
    <mergeCell ref="AV167:AV170"/>
    <mergeCell ref="AW167:AW170"/>
    <mergeCell ref="AX167:AX170"/>
    <mergeCell ref="AY167:AY170"/>
    <mergeCell ref="AZ167:AZ170"/>
    <mergeCell ref="BA167:BA170"/>
    <mergeCell ref="AP167:AP170"/>
    <mergeCell ref="AQ167:AQ170"/>
    <mergeCell ref="AR167:AR170"/>
    <mergeCell ref="AS167:AS170"/>
    <mergeCell ref="AP158:AP166"/>
    <mergeCell ref="AQ158:AQ166"/>
    <mergeCell ref="AR158:AR166"/>
    <mergeCell ref="AS158:AS166"/>
    <mergeCell ref="AH158:AH166"/>
    <mergeCell ref="AI158:AI166"/>
    <mergeCell ref="AJ158:AJ166"/>
    <mergeCell ref="AK158:AK166"/>
    <mergeCell ref="AL158:AL166"/>
    <mergeCell ref="AM158:AM166"/>
    <mergeCell ref="H158:H166"/>
    <mergeCell ref="I158:I166"/>
    <mergeCell ref="J158:J166"/>
    <mergeCell ref="K158:K166"/>
    <mergeCell ref="P158:P166"/>
    <mergeCell ref="AG158:AG166"/>
    <mergeCell ref="AJ167:AJ170"/>
    <mergeCell ref="AK167:AK170"/>
    <mergeCell ref="AL167:AL170"/>
    <mergeCell ref="AM167:AM170"/>
    <mergeCell ref="AN167:AN170"/>
    <mergeCell ref="AO167:AO170"/>
    <mergeCell ref="I167:I170"/>
    <mergeCell ref="K167:K170"/>
    <mergeCell ref="P167:P170"/>
    <mergeCell ref="AG167:AG170"/>
    <mergeCell ref="AH167:AH170"/>
    <mergeCell ref="AI167:AI170"/>
    <mergeCell ref="A158:A166"/>
    <mergeCell ref="B158:B166"/>
    <mergeCell ref="C158:C166"/>
    <mergeCell ref="D158:D166"/>
    <mergeCell ref="E158:E166"/>
    <mergeCell ref="F158:F162"/>
    <mergeCell ref="G158:G162"/>
    <mergeCell ref="BA155:BA157"/>
    <mergeCell ref="BB155:BB157"/>
    <mergeCell ref="BC155:BC157"/>
    <mergeCell ref="BD155:BD157"/>
    <mergeCell ref="BE155:BE157"/>
    <mergeCell ref="BF155:BF157"/>
    <mergeCell ref="AU155:AU157"/>
    <mergeCell ref="AV155:AV157"/>
    <mergeCell ref="AW155:AW157"/>
    <mergeCell ref="AX155:AX157"/>
    <mergeCell ref="AY155:AY157"/>
    <mergeCell ref="AZ155:AZ157"/>
    <mergeCell ref="AO155:AO157"/>
    <mergeCell ref="AP155:AP157"/>
    <mergeCell ref="AQ155:AQ157"/>
    <mergeCell ref="AR155:AR157"/>
    <mergeCell ref="AS155:AS157"/>
    <mergeCell ref="AT155:AT157"/>
    <mergeCell ref="AI155:AI157"/>
    <mergeCell ref="AJ155:AJ157"/>
    <mergeCell ref="AK155:AK157"/>
    <mergeCell ref="AL155:AL157"/>
    <mergeCell ref="AM155:AM157"/>
    <mergeCell ref="AN158:AN166"/>
    <mergeCell ref="AO158:AO166"/>
    <mergeCell ref="A155:A157"/>
    <mergeCell ref="B155:B157"/>
    <mergeCell ref="C155:C157"/>
    <mergeCell ref="D155:D157"/>
    <mergeCell ref="E155:E157"/>
    <mergeCell ref="H155:H157"/>
    <mergeCell ref="BB150:BB154"/>
    <mergeCell ref="BC150:BC154"/>
    <mergeCell ref="BD150:BD154"/>
    <mergeCell ref="I150:I154"/>
    <mergeCell ref="J150:J154"/>
    <mergeCell ref="K150:K154"/>
    <mergeCell ref="P150:P154"/>
    <mergeCell ref="AG150:AG154"/>
    <mergeCell ref="AI150:AI154"/>
    <mergeCell ref="A150:A154"/>
    <mergeCell ref="B150:B154"/>
    <mergeCell ref="C150:C154"/>
    <mergeCell ref="D150:D154"/>
    <mergeCell ref="E150:E154"/>
    <mergeCell ref="H150:H154"/>
    <mergeCell ref="F153:F154"/>
    <mergeCell ref="G153:G154"/>
    <mergeCell ref="Q155:Q157"/>
    <mergeCell ref="F156:F157"/>
    <mergeCell ref="G156:G157"/>
    <mergeCell ref="AS150:AS154"/>
    <mergeCell ref="AU150:AU154"/>
    <mergeCell ref="AJ150:AJ154"/>
    <mergeCell ref="AK150:AK154"/>
    <mergeCell ref="AL150:AL154"/>
    <mergeCell ref="AM150:AM154"/>
    <mergeCell ref="AN150:AN154"/>
    <mergeCell ref="AO150:AO154"/>
    <mergeCell ref="BD147:BD149"/>
    <mergeCell ref="BE147:BE149"/>
    <mergeCell ref="BF147:BF149"/>
    <mergeCell ref="BG147:BG149"/>
    <mergeCell ref="AN155:AN157"/>
    <mergeCell ref="I155:I157"/>
    <mergeCell ref="J155:J157"/>
    <mergeCell ref="K155:K157"/>
    <mergeCell ref="P155:P157"/>
    <mergeCell ref="AG155:AG157"/>
    <mergeCell ref="AH155:AH157"/>
    <mergeCell ref="F148:F149"/>
    <mergeCell ref="G148:G149"/>
    <mergeCell ref="AW147:AW149"/>
    <mergeCell ref="AX147:AX149"/>
    <mergeCell ref="AY147:AY149"/>
    <mergeCell ref="AZ147:AZ149"/>
    <mergeCell ref="BA147:BA149"/>
    <mergeCell ref="BB147:BB149"/>
    <mergeCell ref="AQ147:AQ149"/>
    <mergeCell ref="AR147:AR149"/>
    <mergeCell ref="AT147:AT149"/>
    <mergeCell ref="AU147:AU149"/>
    <mergeCell ref="AV147:AV149"/>
    <mergeCell ref="AK147:AK149"/>
    <mergeCell ref="AL147:AL149"/>
    <mergeCell ref="AM147:AM149"/>
    <mergeCell ref="AN147:AN149"/>
    <mergeCell ref="AO147:AO149"/>
    <mergeCell ref="AP147:AP149"/>
    <mergeCell ref="K147:K149"/>
    <mergeCell ref="P147:P149"/>
    <mergeCell ref="AG147:AG149"/>
    <mergeCell ref="AH147:AH149"/>
    <mergeCell ref="AI147:AI149"/>
    <mergeCell ref="AJ147:AJ149"/>
    <mergeCell ref="AH133:AH135"/>
    <mergeCell ref="V131:V132"/>
    <mergeCell ref="W131:W132"/>
    <mergeCell ref="X131:X132"/>
    <mergeCell ref="Y131:Y132"/>
    <mergeCell ref="A119:A120"/>
    <mergeCell ref="B119:B120"/>
    <mergeCell ref="C119:C120"/>
    <mergeCell ref="D119:D120"/>
    <mergeCell ref="B128:B130"/>
    <mergeCell ref="E119:E120"/>
    <mergeCell ref="H119:H120"/>
    <mergeCell ref="I119:I120"/>
    <mergeCell ref="J119:J120"/>
    <mergeCell ref="AJ139:AJ140"/>
    <mergeCell ref="A143:A146"/>
    <mergeCell ref="B143:B146"/>
    <mergeCell ref="C143:C146"/>
    <mergeCell ref="D143:D146"/>
    <mergeCell ref="E143:E146"/>
    <mergeCell ref="H143:H146"/>
    <mergeCell ref="I143:I146"/>
    <mergeCell ref="J143:J146"/>
    <mergeCell ref="K143:K146"/>
    <mergeCell ref="A141:A142"/>
    <mergeCell ref="B141:B142"/>
    <mergeCell ref="AJ112:AJ118"/>
    <mergeCell ref="AJ119:AJ120"/>
    <mergeCell ref="AJ121:AJ127"/>
    <mergeCell ref="AJ128:AJ130"/>
    <mergeCell ref="AJ131:AJ132"/>
    <mergeCell ref="AJ133:AJ135"/>
    <mergeCell ref="K121:K127"/>
    <mergeCell ref="L121:L127"/>
    <mergeCell ref="M121:M127"/>
    <mergeCell ref="N121:N127"/>
    <mergeCell ref="O121:O127"/>
    <mergeCell ref="P121:P127"/>
    <mergeCell ref="AH121:AH127"/>
    <mergeCell ref="F124:F126"/>
    <mergeCell ref="G124:G126"/>
    <mergeCell ref="F139:F140"/>
    <mergeCell ref="B136:B137"/>
    <mergeCell ref="C136:C137"/>
    <mergeCell ref="D136:D137"/>
    <mergeCell ref="E136:E137"/>
    <mergeCell ref="F136:F137"/>
    <mergeCell ref="H136:H137"/>
    <mergeCell ref="I136:I137"/>
    <mergeCell ref="J136:J137"/>
    <mergeCell ref="K136:K137"/>
    <mergeCell ref="L136:L137"/>
    <mergeCell ref="M136:M137"/>
    <mergeCell ref="N136:N137"/>
    <mergeCell ref="O136:O137"/>
    <mergeCell ref="P136:P137"/>
    <mergeCell ref="G116:G118"/>
    <mergeCell ref="Q119:Q120"/>
    <mergeCell ref="Q110:Q111"/>
    <mergeCell ref="A112:A118"/>
    <mergeCell ref="B112:B118"/>
    <mergeCell ref="C112:C118"/>
    <mergeCell ref="D112:D118"/>
    <mergeCell ref="E112:E118"/>
    <mergeCell ref="H112:H118"/>
    <mergeCell ref="I112:I118"/>
    <mergeCell ref="J112:J118"/>
    <mergeCell ref="K112:K118"/>
    <mergeCell ref="L112:L118"/>
    <mergeCell ref="M112:M118"/>
    <mergeCell ref="N112:N118"/>
    <mergeCell ref="O112:O118"/>
    <mergeCell ref="K119:K120"/>
    <mergeCell ref="L119:L120"/>
    <mergeCell ref="O119:O120"/>
    <mergeCell ref="P119:P120"/>
    <mergeCell ref="A101:A109"/>
    <mergeCell ref="B101:B109"/>
    <mergeCell ref="C101:C109"/>
    <mergeCell ref="D101:D109"/>
    <mergeCell ref="E101:E109"/>
    <mergeCell ref="H101:H109"/>
    <mergeCell ref="I101:I109"/>
    <mergeCell ref="J101:J109"/>
    <mergeCell ref="K101:K109"/>
    <mergeCell ref="A147:A149"/>
    <mergeCell ref="B147:B149"/>
    <mergeCell ref="C147:C149"/>
    <mergeCell ref="D147:D149"/>
    <mergeCell ref="E147:E149"/>
    <mergeCell ref="H147:H149"/>
    <mergeCell ref="I147:I149"/>
    <mergeCell ref="J147:J149"/>
    <mergeCell ref="A110:A111"/>
    <mergeCell ref="B110:B111"/>
    <mergeCell ref="C110:C111"/>
    <mergeCell ref="D110:D111"/>
    <mergeCell ref="E110:E111"/>
    <mergeCell ref="H110:H111"/>
    <mergeCell ref="I110:I111"/>
    <mergeCell ref="J110:J111"/>
    <mergeCell ref="K110:K111"/>
    <mergeCell ref="A139:A140"/>
    <mergeCell ref="B139:B140"/>
    <mergeCell ref="C139:C140"/>
    <mergeCell ref="D139:D140"/>
    <mergeCell ref="E139:E140"/>
    <mergeCell ref="A136:A137"/>
    <mergeCell ref="AD104:AD106"/>
    <mergeCell ref="AE104:AE106"/>
    <mergeCell ref="AF104:AF106"/>
    <mergeCell ref="X101:X102"/>
    <mergeCell ref="Y101:Y102"/>
    <mergeCell ref="Z101:Z102"/>
    <mergeCell ref="AA101:AA102"/>
    <mergeCell ref="AB101:AB102"/>
    <mergeCell ref="AC101:AC102"/>
    <mergeCell ref="AI95:AI100"/>
    <mergeCell ref="AJ95:AJ100"/>
    <mergeCell ref="AK95:AK100"/>
    <mergeCell ref="L101:L109"/>
    <mergeCell ref="M101:M109"/>
    <mergeCell ref="N101:N109"/>
    <mergeCell ref="O101:O109"/>
    <mergeCell ref="P101:P109"/>
    <mergeCell ref="Q101:Q109"/>
    <mergeCell ref="T104:T106"/>
    <mergeCell ref="U104:U106"/>
    <mergeCell ref="V104:V106"/>
    <mergeCell ref="W104:W106"/>
    <mergeCell ref="R101:R102"/>
    <mergeCell ref="V101:V102"/>
    <mergeCell ref="W101:W102"/>
    <mergeCell ref="N95:N100"/>
    <mergeCell ref="O95:O100"/>
    <mergeCell ref="P95:P100"/>
    <mergeCell ref="Q95:Q100"/>
    <mergeCell ref="AG95:AG100"/>
    <mergeCell ref="AJ101:AJ109"/>
    <mergeCell ref="AK101:AK109"/>
    <mergeCell ref="AE101:AE102"/>
    <mergeCell ref="AF101:AF102"/>
    <mergeCell ref="AG101:AG109"/>
    <mergeCell ref="BF88:BF94"/>
    <mergeCell ref="BG88:BG94"/>
    <mergeCell ref="AY88:AY94"/>
    <mergeCell ref="AZ88:AZ94"/>
    <mergeCell ref="BA88:BA94"/>
    <mergeCell ref="BB88:BB94"/>
    <mergeCell ref="BC88:BC94"/>
    <mergeCell ref="BD88:BD94"/>
    <mergeCell ref="AS88:AS94"/>
    <mergeCell ref="AU88:AU94"/>
    <mergeCell ref="AV88:AV94"/>
    <mergeCell ref="AW88:AW94"/>
    <mergeCell ref="AX88:AX94"/>
    <mergeCell ref="AM88:AM94"/>
    <mergeCell ref="AN88:AN94"/>
    <mergeCell ref="AO88:AO94"/>
    <mergeCell ref="AP88:AP94"/>
    <mergeCell ref="AR88:AR94"/>
    <mergeCell ref="AQ88:AQ94"/>
    <mergeCell ref="AH101:AH109"/>
    <mergeCell ref="AI101:AI109"/>
    <mergeCell ref="AL101:AL109"/>
    <mergeCell ref="AM101:AM109"/>
    <mergeCell ref="AP101:AP109"/>
    <mergeCell ref="AR101:AR109"/>
    <mergeCell ref="AS101:AS109"/>
    <mergeCell ref="A83:A84"/>
    <mergeCell ref="B83:B84"/>
    <mergeCell ref="C83:C84"/>
    <mergeCell ref="D83:D84"/>
    <mergeCell ref="E83:E84"/>
    <mergeCell ref="H83:H84"/>
    <mergeCell ref="I83:I84"/>
    <mergeCell ref="M95:M100"/>
    <mergeCell ref="N85:N87"/>
    <mergeCell ref="O85:O87"/>
    <mergeCell ref="AG88:AG94"/>
    <mergeCell ref="AH88:AH94"/>
    <mergeCell ref="AI88:AI94"/>
    <mergeCell ref="AJ88:AJ94"/>
    <mergeCell ref="AK88:AK94"/>
    <mergeCell ref="AL88:AL94"/>
    <mergeCell ref="A95:A100"/>
    <mergeCell ref="B95:B100"/>
    <mergeCell ref="C95:C100"/>
    <mergeCell ref="D95:D100"/>
    <mergeCell ref="E95:E100"/>
    <mergeCell ref="AH83:AH84"/>
    <mergeCell ref="AI83:AI84"/>
    <mergeCell ref="A88:A94"/>
    <mergeCell ref="B88:B94"/>
    <mergeCell ref="C88:C94"/>
    <mergeCell ref="D88:D94"/>
    <mergeCell ref="E88:E94"/>
    <mergeCell ref="H88:H94"/>
    <mergeCell ref="I88:I94"/>
    <mergeCell ref="J88:J94"/>
    <mergeCell ref="K88:K94"/>
    <mergeCell ref="A85:A87"/>
    <mergeCell ref="B85:B87"/>
    <mergeCell ref="C85:C87"/>
    <mergeCell ref="D85:D87"/>
    <mergeCell ref="E85:E87"/>
    <mergeCell ref="F85:F86"/>
    <mergeCell ref="G85:G86"/>
    <mergeCell ref="H85:H87"/>
    <mergeCell ref="I85:I87"/>
    <mergeCell ref="F93:F94"/>
    <mergeCell ref="G93:G94"/>
    <mergeCell ref="AM85:AM87"/>
    <mergeCell ref="AN85:AN87"/>
    <mergeCell ref="AO85:AO87"/>
    <mergeCell ref="G97:G99"/>
    <mergeCell ref="F97:F99"/>
    <mergeCell ref="F95:F96"/>
    <mergeCell ref="G95:G96"/>
    <mergeCell ref="L88:L94"/>
    <mergeCell ref="M88:M94"/>
    <mergeCell ref="N88:N94"/>
    <mergeCell ref="O88:O94"/>
    <mergeCell ref="P88:P94"/>
    <mergeCell ref="Q88:Q94"/>
    <mergeCell ref="AL95:AL100"/>
    <mergeCell ref="AM95:AM100"/>
    <mergeCell ref="AN95:AN100"/>
    <mergeCell ref="H95:H100"/>
    <mergeCell ref="I95:I100"/>
    <mergeCell ref="J95:J100"/>
    <mergeCell ref="K95:K100"/>
    <mergeCell ref="L95:L100"/>
    <mergeCell ref="J85:J87"/>
    <mergeCell ref="K85:K87"/>
    <mergeCell ref="L85:L87"/>
    <mergeCell ref="M85:M87"/>
    <mergeCell ref="AZ83:AZ84"/>
    <mergeCell ref="BA83:BA84"/>
    <mergeCell ref="BB83:BB84"/>
    <mergeCell ref="AO83:AO84"/>
    <mergeCell ref="AJ83:AJ84"/>
    <mergeCell ref="J83:J84"/>
    <mergeCell ref="K83:K84"/>
    <mergeCell ref="L83:L84"/>
    <mergeCell ref="M83:M84"/>
    <mergeCell ref="N83:N84"/>
    <mergeCell ref="O83:O84"/>
    <mergeCell ref="AK85:AK87"/>
    <mergeCell ref="AL85:AL87"/>
    <mergeCell ref="AQ83:AQ84"/>
    <mergeCell ref="AT83:AT84"/>
    <mergeCell ref="AG83:AG84"/>
    <mergeCell ref="BF61:BF62"/>
    <mergeCell ref="BG61:BG62"/>
    <mergeCell ref="BG69:BG75"/>
    <mergeCell ref="AZ76:AZ78"/>
    <mergeCell ref="BA76:BA78"/>
    <mergeCell ref="BB76:BB78"/>
    <mergeCell ref="BC76:BC78"/>
    <mergeCell ref="BD76:BD78"/>
    <mergeCell ref="BE76:BE78"/>
    <mergeCell ref="BF76:BF78"/>
    <mergeCell ref="BG76:BG78"/>
    <mergeCell ref="AS76:AS78"/>
    <mergeCell ref="AT76:AT78"/>
    <mergeCell ref="AP83:AP84"/>
    <mergeCell ref="AW83:AW84"/>
    <mergeCell ref="BC83:BC84"/>
    <mergeCell ref="AN83:AN84"/>
    <mergeCell ref="AO79:AO81"/>
    <mergeCell ref="AP79:AP81"/>
    <mergeCell ref="AQ79:AQ81"/>
    <mergeCell ref="AZ69:AZ75"/>
    <mergeCell ref="BA69:BA75"/>
    <mergeCell ref="BB69:BB75"/>
    <mergeCell ref="BC69:BC75"/>
    <mergeCell ref="BD69:BD75"/>
    <mergeCell ref="AZ65:AZ68"/>
    <mergeCell ref="BA65:BA68"/>
    <mergeCell ref="BB65:BB68"/>
    <mergeCell ref="BC65:BC68"/>
    <mergeCell ref="BD65:BD68"/>
    <mergeCell ref="BE69:BE75"/>
    <mergeCell ref="BE65:BE68"/>
    <mergeCell ref="A63:A64"/>
    <mergeCell ref="B63:B64"/>
    <mergeCell ref="C63:C64"/>
    <mergeCell ref="D63:D64"/>
    <mergeCell ref="E63:E64"/>
    <mergeCell ref="H63:H64"/>
    <mergeCell ref="I63:I64"/>
    <mergeCell ref="AY61:AY62"/>
    <mergeCell ref="AZ61:AZ62"/>
    <mergeCell ref="BA61:BA62"/>
    <mergeCell ref="BB61:BB62"/>
    <mergeCell ref="BC61:BC62"/>
    <mergeCell ref="BD61:BD62"/>
    <mergeCell ref="AS61:AS62"/>
    <mergeCell ref="AT61:AT62"/>
    <mergeCell ref="AU61:AU62"/>
    <mergeCell ref="AV61:AV62"/>
    <mergeCell ref="AW61:AW62"/>
    <mergeCell ref="AX61:AX62"/>
    <mergeCell ref="AM61:AM62"/>
    <mergeCell ref="AN61:AN62"/>
    <mergeCell ref="AO61:AO62"/>
    <mergeCell ref="AP61:AP62"/>
    <mergeCell ref="AJ61:AJ62"/>
    <mergeCell ref="A61:A62"/>
    <mergeCell ref="B61:B62"/>
    <mergeCell ref="C61:C62"/>
    <mergeCell ref="D61:D62"/>
    <mergeCell ref="E61:E62"/>
    <mergeCell ref="F61:F62"/>
    <mergeCell ref="AG61:AG62"/>
    <mergeCell ref="AH61:AH62"/>
    <mergeCell ref="F57:F58"/>
    <mergeCell ref="BE59:BE60"/>
    <mergeCell ref="AX59:AX60"/>
    <mergeCell ref="AY59:AY60"/>
    <mergeCell ref="AZ59:AZ60"/>
    <mergeCell ref="BA59:BA60"/>
    <mergeCell ref="AP59:AP60"/>
    <mergeCell ref="AQ59:AQ60"/>
    <mergeCell ref="AR59:AR60"/>
    <mergeCell ref="AS59:AS60"/>
    <mergeCell ref="AT59:AT60"/>
    <mergeCell ref="AU59:AU60"/>
    <mergeCell ref="M56:M58"/>
    <mergeCell ref="N56:N58"/>
    <mergeCell ref="O56:O58"/>
    <mergeCell ref="AH56:AH58"/>
    <mergeCell ref="AI56:AI58"/>
    <mergeCell ref="AJ56:AJ58"/>
    <mergeCell ref="BB59:BB60"/>
    <mergeCell ref="G57:G58"/>
    <mergeCell ref="P56:P58"/>
    <mergeCell ref="Q56:Q58"/>
    <mergeCell ref="AG56:AG58"/>
    <mergeCell ref="A56:A58"/>
    <mergeCell ref="B56:B58"/>
    <mergeCell ref="C56:C58"/>
    <mergeCell ref="D56:D58"/>
    <mergeCell ref="E56:E58"/>
    <mergeCell ref="H56:H58"/>
    <mergeCell ref="I56:I58"/>
    <mergeCell ref="K59:K60"/>
    <mergeCell ref="L59:L60"/>
    <mergeCell ref="M59:M60"/>
    <mergeCell ref="AJ59:AJ60"/>
    <mergeCell ref="AK59:AK60"/>
    <mergeCell ref="AL59:AL60"/>
    <mergeCell ref="O59:O60"/>
    <mergeCell ref="P59:P60"/>
    <mergeCell ref="Q59:Q60"/>
    <mergeCell ref="AG59:AG60"/>
    <mergeCell ref="AH59:AH60"/>
    <mergeCell ref="AI59:AI60"/>
    <mergeCell ref="I59:I60"/>
    <mergeCell ref="J59:J60"/>
    <mergeCell ref="A59:A60"/>
    <mergeCell ref="B59:B60"/>
    <mergeCell ref="C59:C60"/>
    <mergeCell ref="D59:D60"/>
    <mergeCell ref="E59:E60"/>
    <mergeCell ref="H59:H60"/>
    <mergeCell ref="L56:L58"/>
    <mergeCell ref="J56:J58"/>
    <mergeCell ref="K56:K58"/>
    <mergeCell ref="AW56:AW58"/>
    <mergeCell ref="AX56:AX58"/>
    <mergeCell ref="AY56:AY58"/>
    <mergeCell ref="AZ56:AZ58"/>
    <mergeCell ref="BA56:BA58"/>
    <mergeCell ref="BB56:BB58"/>
    <mergeCell ref="AQ56:AQ58"/>
    <mergeCell ref="AR56:AR58"/>
    <mergeCell ref="AS56:AS58"/>
    <mergeCell ref="AT56:AT58"/>
    <mergeCell ref="AI61:AI62"/>
    <mergeCell ref="Q61:Q62"/>
    <mergeCell ref="AE61:AE62"/>
    <mergeCell ref="AF61:AF62"/>
    <mergeCell ref="H61:H62"/>
    <mergeCell ref="I61:I62"/>
    <mergeCell ref="J61:J62"/>
    <mergeCell ref="K61:K62"/>
    <mergeCell ref="L61:L62"/>
    <mergeCell ref="M61:M62"/>
    <mergeCell ref="AK61:AK62"/>
    <mergeCell ref="AL61:AL62"/>
    <mergeCell ref="N61:N62"/>
    <mergeCell ref="O61:O62"/>
    <mergeCell ref="P61:P62"/>
    <mergeCell ref="AM59:AM60"/>
    <mergeCell ref="AN59:AN60"/>
    <mergeCell ref="AO59:AO60"/>
    <mergeCell ref="AR54:AR55"/>
    <mergeCell ref="AN52:AN53"/>
    <mergeCell ref="AZ52:AZ53"/>
    <mergeCell ref="AH54:AH55"/>
    <mergeCell ref="AI54:AI55"/>
    <mergeCell ref="AJ54:AJ55"/>
    <mergeCell ref="BD56:BD58"/>
    <mergeCell ref="AU56:AU58"/>
    <mergeCell ref="AV56:AV58"/>
    <mergeCell ref="AK56:AK58"/>
    <mergeCell ref="AL56:AL58"/>
    <mergeCell ref="AM56:AM58"/>
    <mergeCell ref="AN56:AN58"/>
    <mergeCell ref="AO56:AO58"/>
    <mergeCell ref="AP56:AP58"/>
    <mergeCell ref="BC56:BC58"/>
    <mergeCell ref="AK54:AK55"/>
    <mergeCell ref="AL54:AL55"/>
    <mergeCell ref="BG52:BG53"/>
    <mergeCell ref="A54:A55"/>
    <mergeCell ref="B54:B55"/>
    <mergeCell ref="C54:C55"/>
    <mergeCell ref="D54:D55"/>
    <mergeCell ref="E54:E55"/>
    <mergeCell ref="H54:H55"/>
    <mergeCell ref="I54:I55"/>
    <mergeCell ref="J54:J55"/>
    <mergeCell ref="K54:K55"/>
    <mergeCell ref="BA52:BA53"/>
    <mergeCell ref="BB52:BB53"/>
    <mergeCell ref="BC52:BC53"/>
    <mergeCell ref="BD52:BD53"/>
    <mergeCell ref="BE52:BE53"/>
    <mergeCell ref="BF52:BF53"/>
    <mergeCell ref="AU52:AU53"/>
    <mergeCell ref="AV52:AV53"/>
    <mergeCell ref="AW52:AW53"/>
    <mergeCell ref="AX52:AX53"/>
    <mergeCell ref="E52:E53"/>
    <mergeCell ref="AY52:AY53"/>
    <mergeCell ref="AO52:AO53"/>
    <mergeCell ref="AP52:AP53"/>
    <mergeCell ref="BE54:BE55"/>
    <mergeCell ref="BF54:BF55"/>
    <mergeCell ref="AT52:AT53"/>
    <mergeCell ref="AI52:AI53"/>
    <mergeCell ref="AJ52:AJ53"/>
    <mergeCell ref="AS54:AS55"/>
    <mergeCell ref="AT54:AT55"/>
    <mergeCell ref="AU54:AU55"/>
    <mergeCell ref="K173:K179"/>
    <mergeCell ref="AW50:AW51"/>
    <mergeCell ref="AL50:AL51"/>
    <mergeCell ref="AM50:AM51"/>
    <mergeCell ref="AN50:AN51"/>
    <mergeCell ref="A50:A51"/>
    <mergeCell ref="B50:B51"/>
    <mergeCell ref="C50:C51"/>
    <mergeCell ref="D50:D51"/>
    <mergeCell ref="E50:E51"/>
    <mergeCell ref="BF173:BF179"/>
    <mergeCell ref="F176:F177"/>
    <mergeCell ref="G176:G177"/>
    <mergeCell ref="AZ173:AZ179"/>
    <mergeCell ref="BA173:BA179"/>
    <mergeCell ref="BB173:BB179"/>
    <mergeCell ref="BC173:BC179"/>
    <mergeCell ref="BD173:BD179"/>
    <mergeCell ref="BE173:BE179"/>
    <mergeCell ref="AT173:AT179"/>
    <mergeCell ref="AU173:AU179"/>
    <mergeCell ref="AV173:AV179"/>
    <mergeCell ref="AW173:AW179"/>
    <mergeCell ref="AX173:AX179"/>
    <mergeCell ref="AY173:AY179"/>
    <mergeCell ref="AN173:AN179"/>
    <mergeCell ref="O52:O53"/>
    <mergeCell ref="P52:P53"/>
    <mergeCell ref="AP69:AP75"/>
    <mergeCell ref="G173:G175"/>
    <mergeCell ref="AH52:AH53"/>
    <mergeCell ref="AQ52:AQ53"/>
    <mergeCell ref="AQ173:AQ179"/>
    <mergeCell ref="AR173:AR179"/>
    <mergeCell ref="AS173:AS179"/>
    <mergeCell ref="AH173:AH179"/>
    <mergeCell ref="AI173:AI179"/>
    <mergeCell ref="AJ173:AJ179"/>
    <mergeCell ref="AK173:AK179"/>
    <mergeCell ref="AL173:AL179"/>
    <mergeCell ref="AM173:AM179"/>
    <mergeCell ref="M173:M179"/>
    <mergeCell ref="N173:N179"/>
    <mergeCell ref="O173:O179"/>
    <mergeCell ref="P173:P179"/>
    <mergeCell ref="Q173:Q179"/>
    <mergeCell ref="AG173:AG179"/>
    <mergeCell ref="AN65:AN68"/>
    <mergeCell ref="AO65:AO68"/>
    <mergeCell ref="AP65:AP68"/>
    <mergeCell ref="AG85:AG87"/>
    <mergeCell ref="AH85:AH87"/>
    <mergeCell ref="AI85:AI87"/>
    <mergeCell ref="AJ85:AJ87"/>
    <mergeCell ref="X104:X106"/>
    <mergeCell ref="Y104:Y106"/>
    <mergeCell ref="Z104:Z106"/>
    <mergeCell ref="AA104:AA106"/>
    <mergeCell ref="AB104:AB106"/>
    <mergeCell ref="AC104:AC106"/>
    <mergeCell ref="R104:R106"/>
    <mergeCell ref="S104:S106"/>
    <mergeCell ref="AO95:AO100"/>
    <mergeCell ref="AP95:AP100"/>
    <mergeCell ref="N59:N60"/>
    <mergeCell ref="T50:T51"/>
    <mergeCell ref="U50:U51"/>
    <mergeCell ref="V50:V51"/>
    <mergeCell ref="W50:W51"/>
    <mergeCell ref="T76:T78"/>
    <mergeCell ref="P63:P64"/>
    <mergeCell ref="A52:A53"/>
    <mergeCell ref="B52:B53"/>
    <mergeCell ref="C52:C53"/>
    <mergeCell ref="D52:D53"/>
    <mergeCell ref="Q50:Q51"/>
    <mergeCell ref="AH50:AH51"/>
    <mergeCell ref="AI50:AI51"/>
    <mergeCell ref="F52:F53"/>
    <mergeCell ref="BD50:BD51"/>
    <mergeCell ref="AX50:AX51"/>
    <mergeCell ref="AF50:AF51"/>
    <mergeCell ref="BC50:BC51"/>
    <mergeCell ref="AR50:AR51"/>
    <mergeCell ref="AK52:AK53"/>
    <mergeCell ref="AL52:AL53"/>
    <mergeCell ref="AR52:AR53"/>
    <mergeCell ref="AS52:AS53"/>
    <mergeCell ref="AV54:AV55"/>
    <mergeCell ref="AW54:AW55"/>
    <mergeCell ref="AX54:AX55"/>
    <mergeCell ref="AM54:AM55"/>
    <mergeCell ref="AN54:AN55"/>
    <mergeCell ref="AO54:AO55"/>
    <mergeCell ref="AP54:AP55"/>
    <mergeCell ref="AQ54:AQ55"/>
    <mergeCell ref="L173:L179"/>
    <mergeCell ref="R50:R51"/>
    <mergeCell ref="S50:S51"/>
    <mergeCell ref="H50:H51"/>
    <mergeCell ref="I50:I51"/>
    <mergeCell ref="J50:J51"/>
    <mergeCell ref="K50:K51"/>
    <mergeCell ref="L50:L51"/>
    <mergeCell ref="M50:M51"/>
    <mergeCell ref="P83:P84"/>
    <mergeCell ref="Q83:Q84"/>
    <mergeCell ref="H173:H179"/>
    <mergeCell ref="I173:I179"/>
    <mergeCell ref="J173:J179"/>
    <mergeCell ref="P85:P87"/>
    <mergeCell ref="Q85:Q87"/>
    <mergeCell ref="AG50:AG51"/>
    <mergeCell ref="M65:M68"/>
    <mergeCell ref="N65:N68"/>
    <mergeCell ref="O65:O68"/>
    <mergeCell ref="P65:P68"/>
    <mergeCell ref="Q65:Q68"/>
    <mergeCell ref="AG65:AG68"/>
    <mergeCell ref="L54:L55"/>
    <mergeCell ref="M54:M55"/>
    <mergeCell ref="N54:N55"/>
    <mergeCell ref="O54:O55"/>
    <mergeCell ref="P54:P55"/>
    <mergeCell ref="Q54:Q55"/>
    <mergeCell ref="AG54:AG55"/>
    <mergeCell ref="X50:X51"/>
    <mergeCell ref="Y50:Y51"/>
    <mergeCell ref="BE31:BE35"/>
    <mergeCell ref="AF38:AF39"/>
    <mergeCell ref="N36:N39"/>
    <mergeCell ref="O36:O39"/>
    <mergeCell ref="P36:P39"/>
    <mergeCell ref="Q36:Q39"/>
    <mergeCell ref="AG36:AG39"/>
    <mergeCell ref="AH36:AH39"/>
    <mergeCell ref="AA38:AA39"/>
    <mergeCell ref="AB38:AB39"/>
    <mergeCell ref="AC38:AC39"/>
    <mergeCell ref="AJ31:AJ35"/>
    <mergeCell ref="J31:J35"/>
    <mergeCell ref="K31:K35"/>
    <mergeCell ref="M31:M35"/>
    <mergeCell ref="N31:N35"/>
    <mergeCell ref="Q63:Q64"/>
    <mergeCell ref="AG63:AG64"/>
    <mergeCell ref="N52:N53"/>
    <mergeCell ref="J36:J39"/>
    <mergeCell ref="K36:K39"/>
    <mergeCell ref="L36:L39"/>
    <mergeCell ref="M36:M39"/>
    <mergeCell ref="Z50:Z51"/>
    <mergeCell ref="J52:J53"/>
    <mergeCell ref="K52:K53"/>
    <mergeCell ref="L52:L53"/>
    <mergeCell ref="M52:M53"/>
    <mergeCell ref="N50:N51"/>
    <mergeCell ref="O50:O51"/>
    <mergeCell ref="P50:P51"/>
    <mergeCell ref="Q52:Q53"/>
    <mergeCell ref="BA36:BA39"/>
    <mergeCell ref="BB36:BB39"/>
    <mergeCell ref="BC36:BC39"/>
    <mergeCell ref="BD36:BD39"/>
    <mergeCell ref="BE36:BE39"/>
    <mergeCell ref="BF36:BF39"/>
    <mergeCell ref="AU36:AU39"/>
    <mergeCell ref="AR36:AR39"/>
    <mergeCell ref="AS36:AS39"/>
    <mergeCell ref="AT36:AT39"/>
    <mergeCell ref="AD38:AD39"/>
    <mergeCell ref="A173:A179"/>
    <mergeCell ref="B173:B179"/>
    <mergeCell ref="C173:C179"/>
    <mergeCell ref="D173:D179"/>
    <mergeCell ref="E173:E179"/>
    <mergeCell ref="F173:F175"/>
    <mergeCell ref="A65:A68"/>
    <mergeCell ref="B65:B68"/>
    <mergeCell ref="C65:C68"/>
    <mergeCell ref="D65:D68"/>
    <mergeCell ref="E65:E68"/>
    <mergeCell ref="H65:H68"/>
    <mergeCell ref="I65:I68"/>
    <mergeCell ref="J65:J68"/>
    <mergeCell ref="K65:K68"/>
    <mergeCell ref="L65:L68"/>
    <mergeCell ref="H36:H39"/>
    <mergeCell ref="I36:I39"/>
    <mergeCell ref="H52:H53"/>
    <mergeCell ref="I52:I53"/>
    <mergeCell ref="AG52:AG53"/>
    <mergeCell ref="O31:O35"/>
    <mergeCell ref="AV36:AV39"/>
    <mergeCell ref="AW36:AW39"/>
    <mergeCell ref="AX36:AX39"/>
    <mergeCell ref="AY36:AY39"/>
    <mergeCell ref="AZ36:AZ39"/>
    <mergeCell ref="AO36:AO39"/>
    <mergeCell ref="AP36:AP39"/>
    <mergeCell ref="AQ36:AQ39"/>
    <mergeCell ref="AI36:AI39"/>
    <mergeCell ref="AJ36:AJ39"/>
    <mergeCell ref="AK36:AK39"/>
    <mergeCell ref="AL36:AL39"/>
    <mergeCell ref="AM36:AM39"/>
    <mergeCell ref="AP31:AP35"/>
    <mergeCell ref="P31:P35"/>
    <mergeCell ref="Q31:Q35"/>
    <mergeCell ref="AG31:AG35"/>
    <mergeCell ref="AH31:AH35"/>
    <mergeCell ref="AI31:AI35"/>
    <mergeCell ref="U38:U39"/>
    <mergeCell ref="V38:V39"/>
    <mergeCell ref="W38:W39"/>
    <mergeCell ref="X38:X39"/>
    <mergeCell ref="Y38:Y39"/>
    <mergeCell ref="Z38:Z39"/>
    <mergeCell ref="R38:R39"/>
    <mergeCell ref="S38:S39"/>
    <mergeCell ref="T38:T39"/>
    <mergeCell ref="AE38:AE39"/>
    <mergeCell ref="AO50:AO51"/>
    <mergeCell ref="AP50:AP51"/>
    <mergeCell ref="AQ50:AQ51"/>
    <mergeCell ref="AJ50:AJ51"/>
    <mergeCell ref="AK50:AK51"/>
    <mergeCell ref="AM52:AM53"/>
    <mergeCell ref="BF31:BF35"/>
    <mergeCell ref="A36:A39"/>
    <mergeCell ref="B36:B39"/>
    <mergeCell ref="C36:C39"/>
    <mergeCell ref="D36:D39"/>
    <mergeCell ref="E36:E39"/>
    <mergeCell ref="F36:F39"/>
    <mergeCell ref="G36:G37"/>
    <mergeCell ref="AX31:AX35"/>
    <mergeCell ref="AY31:AY35"/>
    <mergeCell ref="AZ31:AZ35"/>
    <mergeCell ref="BA31:BA35"/>
    <mergeCell ref="BB31:BB35"/>
    <mergeCell ref="BC31:BC35"/>
    <mergeCell ref="AR31:AR35"/>
    <mergeCell ref="AS31:AS35"/>
    <mergeCell ref="AT31:AT35"/>
    <mergeCell ref="AU31:AU35"/>
    <mergeCell ref="AV31:AV35"/>
    <mergeCell ref="AW31:AW35"/>
    <mergeCell ref="AK31:AK35"/>
    <mergeCell ref="AL31:AL35"/>
    <mergeCell ref="AM31:AM35"/>
    <mergeCell ref="AN31:AN35"/>
    <mergeCell ref="AO31:AO35"/>
    <mergeCell ref="L31:L35"/>
    <mergeCell ref="BD31:BD35"/>
    <mergeCell ref="BG29:BG30"/>
    <mergeCell ref="A31:A35"/>
    <mergeCell ref="B31:B35"/>
    <mergeCell ref="C31:C35"/>
    <mergeCell ref="D31:D35"/>
    <mergeCell ref="E31:E35"/>
    <mergeCell ref="F31:F35"/>
    <mergeCell ref="G31:G32"/>
    <mergeCell ref="H31:H35"/>
    <mergeCell ref="I31:I35"/>
    <mergeCell ref="BA29:BA30"/>
    <mergeCell ref="BB29:BB30"/>
    <mergeCell ref="BC29:BC30"/>
    <mergeCell ref="BD29:BD30"/>
    <mergeCell ref="BE29:BE30"/>
    <mergeCell ref="BF29:BF30"/>
    <mergeCell ref="AU29:AU30"/>
    <mergeCell ref="AV29:AV30"/>
    <mergeCell ref="AW29:AW30"/>
    <mergeCell ref="AX29:AX30"/>
    <mergeCell ref="AY29:AY30"/>
    <mergeCell ref="AZ29:AZ30"/>
    <mergeCell ref="AO29:AO30"/>
    <mergeCell ref="AP29:AP30"/>
    <mergeCell ref="AQ29:AQ30"/>
    <mergeCell ref="AR29:AR30"/>
    <mergeCell ref="AS29:AS30"/>
    <mergeCell ref="AT29:AT30"/>
    <mergeCell ref="AI29:AI30"/>
    <mergeCell ref="AJ29:AJ30"/>
    <mergeCell ref="AK29:AK30"/>
    <mergeCell ref="AL29:AL30"/>
    <mergeCell ref="AM29:AM30"/>
    <mergeCell ref="N29:N30"/>
    <mergeCell ref="O29:O30"/>
    <mergeCell ref="P29:P30"/>
    <mergeCell ref="Q29:Q30"/>
    <mergeCell ref="AG29:AG30"/>
    <mergeCell ref="AH29:AH30"/>
    <mergeCell ref="H29:H30"/>
    <mergeCell ref="I29:I30"/>
    <mergeCell ref="J29:J30"/>
    <mergeCell ref="K29:K30"/>
    <mergeCell ref="L29:L30"/>
    <mergeCell ref="M29:M30"/>
    <mergeCell ref="A29:A30"/>
    <mergeCell ref="B29:B30"/>
    <mergeCell ref="C29:C30"/>
    <mergeCell ref="D29:D30"/>
    <mergeCell ref="E29:E30"/>
    <mergeCell ref="G29:G30"/>
    <mergeCell ref="O22:O26"/>
    <mergeCell ref="P22:P26"/>
    <mergeCell ref="Q22:Q26"/>
    <mergeCell ref="AG22:AG26"/>
    <mergeCell ref="AH22:AH26"/>
    <mergeCell ref="AI22:AI26"/>
    <mergeCell ref="I22:I26"/>
    <mergeCell ref="J22:J26"/>
    <mergeCell ref="K22:K26"/>
    <mergeCell ref="L22:L26"/>
    <mergeCell ref="M22:M26"/>
    <mergeCell ref="N22:N26"/>
    <mergeCell ref="AO22:AO26"/>
    <mergeCell ref="AP22:AP26"/>
    <mergeCell ref="AQ22:AQ26"/>
    <mergeCell ref="AR22:AR26"/>
    <mergeCell ref="AS22:AS26"/>
    <mergeCell ref="AY17:AY21"/>
    <mergeCell ref="AN17:AN21"/>
    <mergeCell ref="AO17:AO21"/>
    <mergeCell ref="AP17:AP21"/>
    <mergeCell ref="AQ17:AQ21"/>
    <mergeCell ref="AR17:AR21"/>
    <mergeCell ref="AS17:AS21"/>
    <mergeCell ref="AH17:AH21"/>
    <mergeCell ref="AI17:AI21"/>
    <mergeCell ref="AJ17:AJ21"/>
    <mergeCell ref="AK17:AK21"/>
    <mergeCell ref="AJ22:AJ26"/>
    <mergeCell ref="AK22:AK26"/>
    <mergeCell ref="BD22:BD26"/>
    <mergeCell ref="BE22:BE26"/>
    <mergeCell ref="BF22:BF26"/>
    <mergeCell ref="BG22:BG26"/>
    <mergeCell ref="AL22:AL26"/>
    <mergeCell ref="AT22:AT26"/>
    <mergeCell ref="AU22:AU26"/>
    <mergeCell ref="AV22:AV26"/>
    <mergeCell ref="AW22:AW26"/>
    <mergeCell ref="AX22:AX26"/>
    <mergeCell ref="AY22:AY26"/>
    <mergeCell ref="AZ22:AZ26"/>
    <mergeCell ref="BA22:BA26"/>
    <mergeCell ref="BB22:BB26"/>
    <mergeCell ref="BC22:BC26"/>
    <mergeCell ref="BD14:BF14"/>
    <mergeCell ref="BG14:BG15"/>
    <mergeCell ref="V15:W15"/>
    <mergeCell ref="X15:Y15"/>
    <mergeCell ref="K14:K15"/>
    <mergeCell ref="L14:L15"/>
    <mergeCell ref="M14:M15"/>
    <mergeCell ref="N14:N15"/>
    <mergeCell ref="AK13:AK15"/>
    <mergeCell ref="AL13:AL15"/>
    <mergeCell ref="AM13:BG13"/>
    <mergeCell ref="BF17:BF21"/>
    <mergeCell ref="BG17:BG21"/>
    <mergeCell ref="A22:A26"/>
    <mergeCell ref="B22:B26"/>
    <mergeCell ref="C22:C26"/>
    <mergeCell ref="D22:D26"/>
    <mergeCell ref="E22:E26"/>
    <mergeCell ref="F22:F26"/>
    <mergeCell ref="G22:G26"/>
    <mergeCell ref="H22:H26"/>
    <mergeCell ref="AZ17:AZ21"/>
    <mergeCell ref="BA17:BA21"/>
    <mergeCell ref="BB17:BB21"/>
    <mergeCell ref="BC17:BC21"/>
    <mergeCell ref="BD17:BD21"/>
    <mergeCell ref="BE17:BE21"/>
    <mergeCell ref="AT17:AT21"/>
    <mergeCell ref="AU17:AU21"/>
    <mergeCell ref="AV17:AV21"/>
    <mergeCell ref="AW17:AW21"/>
    <mergeCell ref="AX17:AX21"/>
    <mergeCell ref="O14:O15"/>
    <mergeCell ref="P14:P15"/>
    <mergeCell ref="Q14:Q15"/>
    <mergeCell ref="R14:R15"/>
    <mergeCell ref="S14:T14"/>
    <mergeCell ref="U14:U15"/>
    <mergeCell ref="I14:I15"/>
    <mergeCell ref="J14:J15"/>
    <mergeCell ref="AL17:AL21"/>
    <mergeCell ref="AM17:AM21"/>
    <mergeCell ref="M17:M21"/>
    <mergeCell ref="N17:N21"/>
    <mergeCell ref="O17:O21"/>
    <mergeCell ref="P17:P21"/>
    <mergeCell ref="Q17:Q21"/>
    <mergeCell ref="AG17:AG21"/>
    <mergeCell ref="G17:G19"/>
    <mergeCell ref="H17:H21"/>
    <mergeCell ref="I17:I21"/>
    <mergeCell ref="J17:J21"/>
    <mergeCell ref="K17:K21"/>
    <mergeCell ref="L17:L21"/>
    <mergeCell ref="AJ220:AJ224"/>
    <mergeCell ref="A14:B14"/>
    <mergeCell ref="C14:C15"/>
    <mergeCell ref="D14:D15"/>
    <mergeCell ref="E14:E15"/>
    <mergeCell ref="F14:F15"/>
    <mergeCell ref="G14:G15"/>
    <mergeCell ref="H14:H15"/>
    <mergeCell ref="D9:E9"/>
    <mergeCell ref="G11:H11"/>
    <mergeCell ref="V11:AI11"/>
    <mergeCell ref="A13:K13"/>
    <mergeCell ref="L13:Q13"/>
    <mergeCell ref="R13:AD13"/>
    <mergeCell ref="AE13:AJ13"/>
    <mergeCell ref="C4:C7"/>
    <mergeCell ref="D4:E4"/>
    <mergeCell ref="G4:H4"/>
    <mergeCell ref="I4:K4"/>
    <mergeCell ref="G5:H5"/>
    <mergeCell ref="I5:P5"/>
    <mergeCell ref="D7:E7"/>
    <mergeCell ref="A17:A21"/>
    <mergeCell ref="B17:B21"/>
    <mergeCell ref="C17:C21"/>
    <mergeCell ref="D17:D21"/>
    <mergeCell ref="E17:E21"/>
    <mergeCell ref="F17:F19"/>
    <mergeCell ref="AF14:AF15"/>
    <mergeCell ref="AG14:AG15"/>
    <mergeCell ref="AH14:AH15"/>
    <mergeCell ref="AI14:AI15"/>
    <mergeCell ref="AX101:AX109"/>
    <mergeCell ref="AT101:AT109"/>
    <mergeCell ref="AW101:AW109"/>
    <mergeCell ref="AZ101:AZ109"/>
    <mergeCell ref="BA101:BA109"/>
    <mergeCell ref="BD83:BD84"/>
    <mergeCell ref="BE83:BE84"/>
    <mergeCell ref="AR83:AR84"/>
    <mergeCell ref="AS83:AS84"/>
    <mergeCell ref="AU83:AU84"/>
    <mergeCell ref="AV83:AV84"/>
    <mergeCell ref="AX83:AX84"/>
    <mergeCell ref="A1:D1"/>
    <mergeCell ref="E1:L1"/>
    <mergeCell ref="M1:P1"/>
    <mergeCell ref="AF1:AG1"/>
    <mergeCell ref="D3:H3"/>
    <mergeCell ref="X3:AJ3"/>
    <mergeCell ref="AN14:AN15"/>
    <mergeCell ref="AO14:AQ14"/>
    <mergeCell ref="AR14:AT14"/>
    <mergeCell ref="AU14:AW14"/>
    <mergeCell ref="AX14:AZ14"/>
    <mergeCell ref="BA14:BC14"/>
    <mergeCell ref="AJ14:AJ15"/>
    <mergeCell ref="AM14:AM15"/>
    <mergeCell ref="V14:W14"/>
    <mergeCell ref="X14:Y14"/>
    <mergeCell ref="Z14:AA14"/>
    <mergeCell ref="AB14:AC14"/>
    <mergeCell ref="AD14:AD15"/>
    <mergeCell ref="AE14:AE15"/>
    <mergeCell ref="AW69:AW75"/>
    <mergeCell ref="AX69:AX75"/>
    <mergeCell ref="AY69:AY75"/>
    <mergeCell ref="AG69:AG75"/>
    <mergeCell ref="AH69:AH75"/>
    <mergeCell ref="AI69:AI75"/>
    <mergeCell ref="AJ69:AJ75"/>
    <mergeCell ref="AK69:AK75"/>
    <mergeCell ref="AL69:AL75"/>
    <mergeCell ref="AI65:AI68"/>
    <mergeCell ref="AJ65:AJ68"/>
    <mergeCell ref="AK65:AK68"/>
    <mergeCell ref="AL65:AL68"/>
    <mergeCell ref="AM65:AM68"/>
    <mergeCell ref="AY65:AY68"/>
    <mergeCell ref="AH65:AH68"/>
    <mergeCell ref="AY95:AY100"/>
    <mergeCell ref="AU95:AU100"/>
    <mergeCell ref="AV95:AV100"/>
    <mergeCell ref="AX95:AX100"/>
    <mergeCell ref="A69:A75"/>
    <mergeCell ref="B69:B75"/>
    <mergeCell ref="C69:C75"/>
    <mergeCell ref="D69:D75"/>
    <mergeCell ref="E69:E75"/>
    <mergeCell ref="F69:F72"/>
    <mergeCell ref="G69:G72"/>
    <mergeCell ref="H69:H75"/>
    <mergeCell ref="I69:I75"/>
    <mergeCell ref="J69:J75"/>
    <mergeCell ref="K69:K75"/>
    <mergeCell ref="L69:L75"/>
    <mergeCell ref="M69:M75"/>
    <mergeCell ref="N69:N75"/>
    <mergeCell ref="O69:O75"/>
    <mergeCell ref="P69:P75"/>
    <mergeCell ref="Q69:Q75"/>
    <mergeCell ref="BF69:BF75"/>
    <mergeCell ref="BF65:BF68"/>
    <mergeCell ref="AW65:AW68"/>
    <mergeCell ref="AX65:AX68"/>
    <mergeCell ref="BG65:BG68"/>
    <mergeCell ref="A76:A78"/>
    <mergeCell ref="B76:B78"/>
    <mergeCell ref="C76:C78"/>
    <mergeCell ref="D76:D78"/>
    <mergeCell ref="E76:E78"/>
    <mergeCell ref="H76:H78"/>
    <mergeCell ref="I76:I78"/>
    <mergeCell ref="J76:J78"/>
    <mergeCell ref="K76:K78"/>
    <mergeCell ref="L76:L78"/>
    <mergeCell ref="M76:M78"/>
    <mergeCell ref="N76:N78"/>
    <mergeCell ref="O76:O78"/>
    <mergeCell ref="P76:P78"/>
    <mergeCell ref="Q76:Q78"/>
    <mergeCell ref="R76:R78"/>
    <mergeCell ref="S76:S78"/>
    <mergeCell ref="U76:U78"/>
    <mergeCell ref="V76:V78"/>
    <mergeCell ref="W76:W78"/>
    <mergeCell ref="X76:X78"/>
    <mergeCell ref="Y76:Y78"/>
    <mergeCell ref="Z76:Z78"/>
    <mergeCell ref="AA76:AA78"/>
    <mergeCell ref="AB76:AB78"/>
    <mergeCell ref="AC76:AC78"/>
    <mergeCell ref="AW76:AW78"/>
    <mergeCell ref="BF83:BF84"/>
    <mergeCell ref="AY83:AY84"/>
    <mergeCell ref="AK83:AK84"/>
    <mergeCell ref="AL83:AL84"/>
    <mergeCell ref="AM83:AM84"/>
    <mergeCell ref="AP85:AP87"/>
    <mergeCell ref="AH95:AH100"/>
    <mergeCell ref="AR95:AR100"/>
    <mergeCell ref="AS95:AS100"/>
    <mergeCell ref="AN101:AN109"/>
    <mergeCell ref="AO101:AO109"/>
    <mergeCell ref="AD101:AD102"/>
    <mergeCell ref="AG76:AG78"/>
    <mergeCell ref="AH76:AH78"/>
    <mergeCell ref="AI76:AI78"/>
    <mergeCell ref="AJ76:AJ78"/>
    <mergeCell ref="AK76:AK78"/>
    <mergeCell ref="AL76:AL78"/>
    <mergeCell ref="AM76:AM78"/>
    <mergeCell ref="AN76:AN78"/>
    <mergeCell ref="AQ85:AQ87"/>
    <mergeCell ref="AR85:AR87"/>
    <mergeCell ref="AS85:AS87"/>
    <mergeCell ref="AT85:AT87"/>
    <mergeCell ref="AX76:AX78"/>
    <mergeCell ref="AY76:AY78"/>
    <mergeCell ref="AD76:AD78"/>
    <mergeCell ref="AE76:AE78"/>
    <mergeCell ref="AF76:AF78"/>
    <mergeCell ref="BA95:BA100"/>
    <mergeCell ref="BB95:BB100"/>
    <mergeCell ref="BD95:BD100"/>
    <mergeCell ref="BH295:BH297"/>
    <mergeCell ref="BH298:BH300"/>
    <mergeCell ref="BH306:BH308"/>
    <mergeCell ref="BG141:BG142"/>
    <mergeCell ref="BH141:BH142"/>
    <mergeCell ref="AM139:AM140"/>
    <mergeCell ref="AN139:AN140"/>
    <mergeCell ref="BH147:BH149"/>
    <mergeCell ref="AT88:AT94"/>
    <mergeCell ref="BC147:BC149"/>
    <mergeCell ref="BE150:BE154"/>
    <mergeCell ref="BF150:BF154"/>
    <mergeCell ref="BG150:BG154"/>
    <mergeCell ref="AV150:AV154"/>
    <mergeCell ref="AW150:AW154"/>
    <mergeCell ref="AX150:AX154"/>
    <mergeCell ref="AY150:AY154"/>
    <mergeCell ref="AZ150:AZ154"/>
    <mergeCell ref="BA150:BA154"/>
    <mergeCell ref="AP150:AP154"/>
    <mergeCell ref="AR150:AR154"/>
    <mergeCell ref="BH290:BH291"/>
    <mergeCell ref="BH292:BH294"/>
    <mergeCell ref="BF101:BF109"/>
    <mergeCell ref="AO173:AO179"/>
    <mergeCell ref="AP173:AP179"/>
    <mergeCell ref="BE95:BE100"/>
    <mergeCell ref="BB101:BB109"/>
    <mergeCell ref="BD101:BD109"/>
    <mergeCell ref="BE101:BE109"/>
    <mergeCell ref="AY101:AY109"/>
    <mergeCell ref="AV101:AV109"/>
    <mergeCell ref="BH312:BH313"/>
    <mergeCell ref="BH302:BH305"/>
    <mergeCell ref="BH133:BH135"/>
    <mergeCell ref="BF85:BF87"/>
    <mergeCell ref="BC85:BC87"/>
    <mergeCell ref="BD85:BD87"/>
    <mergeCell ref="BE85:BE87"/>
    <mergeCell ref="BA85:BA87"/>
    <mergeCell ref="BB85:BB87"/>
    <mergeCell ref="AZ85:AZ87"/>
    <mergeCell ref="AW85:AW87"/>
    <mergeCell ref="AX85:AX87"/>
    <mergeCell ref="AY85:AY87"/>
    <mergeCell ref="AU85:AU87"/>
    <mergeCell ref="AV85:AV87"/>
    <mergeCell ref="BF158:BF166"/>
    <mergeCell ref="BG158:BG166"/>
    <mergeCell ref="BF167:BF170"/>
    <mergeCell ref="BG167:BG170"/>
    <mergeCell ref="BF171:BF172"/>
    <mergeCell ref="BG171:BG172"/>
    <mergeCell ref="BF181:BF182"/>
    <mergeCell ref="BG181:BG182"/>
    <mergeCell ref="BF184:BF185"/>
    <mergeCell ref="BG184:BG185"/>
    <mergeCell ref="BF186:BF187"/>
    <mergeCell ref="BG186:BG187"/>
    <mergeCell ref="BF188:BF193"/>
    <mergeCell ref="BG188:BG193"/>
    <mergeCell ref="BC194:BC200"/>
    <mergeCell ref="BH121:BH127"/>
    <mergeCell ref="BH119:BH120"/>
    <mergeCell ref="BH65:BH68"/>
    <mergeCell ref="BH112:BH118"/>
    <mergeCell ref="BH139:BH140"/>
    <mergeCell ref="BH279:BH280"/>
    <mergeCell ref="BH206:BH207"/>
    <mergeCell ref="BH211:BH219"/>
    <mergeCell ref="BH220:BH224"/>
    <mergeCell ref="BH225:BH234"/>
    <mergeCell ref="BH240:BH241"/>
    <mergeCell ref="BH242:BH243"/>
    <mergeCell ref="BH244:BH249"/>
    <mergeCell ref="BH250:BH253"/>
    <mergeCell ref="BH261:BH269"/>
    <mergeCell ref="BH270:BH278"/>
    <mergeCell ref="BH281:BH286"/>
    <mergeCell ref="BH287:BH288"/>
    <mergeCell ref="BH259:BH260"/>
    <mergeCell ref="BH76:BH78"/>
    <mergeCell ref="BH79:BH81"/>
    <mergeCell ref="BH101:BH109"/>
    <mergeCell ref="BH88:BH94"/>
  </mergeCells>
  <conditionalFormatting sqref="I29">
    <cfRule type="cellIs" dxfId="6285" priority="8365" operator="equal">
      <formula>#REF!</formula>
    </cfRule>
  </conditionalFormatting>
  <conditionalFormatting sqref="AE27 AE82:AE95 AE173:AE178">
    <cfRule type="cellIs" dxfId="6284" priority="8360" operator="equal">
      <formula>"MUY ALTA"</formula>
    </cfRule>
    <cfRule type="cellIs" dxfId="6283" priority="8361" operator="equal">
      <formula>"ALTA"</formula>
    </cfRule>
    <cfRule type="cellIs" dxfId="6282" priority="8362" operator="equal">
      <formula>"MEDIA"</formula>
    </cfRule>
    <cfRule type="cellIs" dxfId="6281" priority="8363" operator="equal">
      <formula>"BAJA"</formula>
    </cfRule>
    <cfRule type="cellIs" dxfId="6280" priority="8364" operator="equal">
      <formula>"MUY BAJA"</formula>
    </cfRule>
  </conditionalFormatting>
  <conditionalFormatting sqref="Q28:Q29">
    <cfRule type="cellIs" dxfId="6279" priority="8322" operator="equal">
      <formula>#REF!</formula>
    </cfRule>
    <cfRule type="cellIs" dxfId="6278" priority="8324" operator="equal">
      <formula>#REF!</formula>
    </cfRule>
    <cfRule type="cellIs" dxfId="6277" priority="8325" operator="equal">
      <formula>#REF!</formula>
    </cfRule>
    <cfRule type="cellIs" dxfId="6276" priority="8326" operator="equal">
      <formula>#REF!</formula>
    </cfRule>
    <cfRule type="cellIs" dxfId="6275" priority="8327" operator="equal">
      <formula>#REF!</formula>
    </cfRule>
    <cfRule type="cellIs" dxfId="6274" priority="8328" operator="equal">
      <formula>#REF!</formula>
    </cfRule>
    <cfRule type="cellIs" dxfId="6273" priority="8329" operator="equal">
      <formula>#REF!</formula>
    </cfRule>
    <cfRule type="cellIs" dxfId="6272" priority="8330" operator="equal">
      <formula>#REF!</formula>
    </cfRule>
    <cfRule type="cellIs" dxfId="6271" priority="8331" operator="equal">
      <formula>#REF!</formula>
    </cfRule>
    <cfRule type="cellIs" dxfId="6270" priority="8332" operator="equal">
      <formula>#REF!</formula>
    </cfRule>
    <cfRule type="cellIs" dxfId="6269" priority="8333" operator="equal">
      <formula>#REF!</formula>
    </cfRule>
    <cfRule type="cellIs" dxfId="6268" priority="8334" operator="equal">
      <formula>#REF!</formula>
    </cfRule>
    <cfRule type="cellIs" dxfId="6267" priority="8335" operator="equal">
      <formula>#REF!</formula>
    </cfRule>
    <cfRule type="cellIs" dxfId="6266" priority="8336" operator="equal">
      <formula>#REF!</formula>
    </cfRule>
    <cfRule type="cellIs" dxfId="6265" priority="8337" operator="equal">
      <formula>#REF!</formula>
    </cfRule>
    <cfRule type="cellIs" dxfId="6264" priority="8338" operator="equal">
      <formula>#REF!</formula>
    </cfRule>
    <cfRule type="cellIs" dxfId="6263" priority="8339" operator="equal">
      <formula>#REF!</formula>
    </cfRule>
    <cfRule type="cellIs" dxfId="6262" priority="8340" operator="equal">
      <formula>#REF!</formula>
    </cfRule>
    <cfRule type="cellIs" dxfId="6261" priority="8341" operator="equal">
      <formula>#REF!</formula>
    </cfRule>
    <cfRule type="cellIs" dxfId="6260" priority="8342" operator="equal">
      <formula>#REF!</formula>
    </cfRule>
    <cfRule type="cellIs" dxfId="6259" priority="8343" operator="equal">
      <formula>#REF!</formula>
    </cfRule>
    <cfRule type="cellIs" dxfId="6258" priority="8344" operator="equal">
      <formula>#REF!</formula>
    </cfRule>
    <cfRule type="cellIs" dxfId="6257" priority="8345" operator="equal">
      <formula>#REF!</formula>
    </cfRule>
    <cfRule type="cellIs" dxfId="6256" priority="8346" operator="equal">
      <formula>#REF!</formula>
    </cfRule>
    <cfRule type="cellIs" dxfId="6255" priority="8347" operator="equal">
      <formula>#REF!</formula>
    </cfRule>
    <cfRule type="cellIs" dxfId="6254" priority="8348" operator="equal">
      <formula>#REF!</formula>
    </cfRule>
    <cfRule type="cellIs" dxfId="6253" priority="8349" operator="equal">
      <formula>#REF!</formula>
    </cfRule>
    <cfRule type="cellIs" dxfId="6252" priority="8350" operator="equal">
      <formula>#REF!</formula>
    </cfRule>
    <cfRule type="cellIs" dxfId="6251" priority="8351" operator="equal">
      <formula>#REF!</formula>
    </cfRule>
    <cfRule type="cellIs" dxfId="6250" priority="8352" operator="equal">
      <formula>#REF!</formula>
    </cfRule>
    <cfRule type="cellIs" dxfId="6249" priority="8353" operator="equal">
      <formula>#REF!</formula>
    </cfRule>
    <cfRule type="cellIs" dxfId="6248" priority="8354" operator="equal">
      <formula>#REF!</formula>
    </cfRule>
    <cfRule type="cellIs" dxfId="6247" priority="8355" operator="equal">
      <formula>#REF!</formula>
    </cfRule>
    <cfRule type="cellIs" dxfId="6246" priority="8356" operator="equal">
      <formula>#REF!</formula>
    </cfRule>
    <cfRule type="cellIs" dxfId="6245" priority="8357" operator="equal">
      <formula>#REF!</formula>
    </cfRule>
    <cfRule type="cellIs" dxfId="6244" priority="8358" operator="equal">
      <formula>#REF!</formula>
    </cfRule>
    <cfRule type="cellIs" dxfId="6243" priority="8359" operator="equal">
      <formula>#REF!</formula>
    </cfRule>
  </conditionalFormatting>
  <conditionalFormatting sqref="N28:N29 N155 N167 N158 N171">
    <cfRule type="cellIs" dxfId="6242" priority="8323" operator="equal">
      <formula>#REF!</formula>
    </cfRule>
  </conditionalFormatting>
  <conditionalFormatting sqref="L28:L29 L155 L167 L158 L171">
    <cfRule type="cellIs" dxfId="6241" priority="8317" operator="equal">
      <formula>"ALTA"</formula>
    </cfRule>
    <cfRule type="cellIs" dxfId="6240" priority="8318" operator="equal">
      <formula>"MUY ALTA"</formula>
    </cfRule>
    <cfRule type="cellIs" dxfId="6239" priority="8319" operator="equal">
      <formula>"MEDIA"</formula>
    </cfRule>
    <cfRule type="cellIs" dxfId="6238" priority="8320" operator="equal">
      <formula>"BAJA"</formula>
    </cfRule>
    <cfRule type="cellIs" dxfId="6237" priority="8321" operator="equal">
      <formula>"MUY BAJA"</formula>
    </cfRule>
  </conditionalFormatting>
  <conditionalFormatting sqref="N28:N29 N155 N167 N158 N171">
    <cfRule type="cellIs" dxfId="6236" priority="8309" operator="equal">
      <formula>"CATASTRÓFICO (RC-F)"</formula>
    </cfRule>
    <cfRule type="cellIs" dxfId="6235" priority="8310" operator="equal">
      <formula>"MAYOR (RC-F)"</formula>
    </cfRule>
    <cfRule type="cellIs" dxfId="6234" priority="8311" operator="equal">
      <formula>"MODERADO (RC-F)"</formula>
    </cfRule>
    <cfRule type="cellIs" dxfId="6233" priority="8312" operator="equal">
      <formula>"CATASTRÓFICO"</formula>
    </cfRule>
    <cfRule type="cellIs" dxfId="6232" priority="8313" operator="equal">
      <formula>"MAYOR"</formula>
    </cfRule>
    <cfRule type="cellIs" dxfId="6231" priority="8314" operator="equal">
      <formula>"MODERADO"</formula>
    </cfRule>
    <cfRule type="cellIs" dxfId="6230" priority="8315" operator="equal">
      <formula>"MENOR"</formula>
    </cfRule>
    <cfRule type="cellIs" dxfId="6229" priority="8316" operator="equal">
      <formula>"LEVE"</formula>
    </cfRule>
  </conditionalFormatting>
  <conditionalFormatting sqref="Q28:Q29 Q155 Q167 Q158 Q171">
    <cfRule type="cellIs" dxfId="6228" priority="8302" operator="equal">
      <formula>"EXTREMO (RC/F)"</formula>
    </cfRule>
    <cfRule type="cellIs" dxfId="6227" priority="8303" operator="equal">
      <formula>"ALTO (RC/F)"</formula>
    </cfRule>
    <cfRule type="cellIs" dxfId="6226" priority="8304" operator="equal">
      <formula>"MODERADO (RC/F)"</formula>
    </cfRule>
    <cfRule type="cellIs" dxfId="6225" priority="8305" operator="equal">
      <formula>"EXTREMO"</formula>
    </cfRule>
    <cfRule type="cellIs" dxfId="6224" priority="8306" operator="equal">
      <formula>"ALTO"</formula>
    </cfRule>
    <cfRule type="cellIs" dxfId="6223" priority="8307" operator="equal">
      <formula>"MODERADO"</formula>
    </cfRule>
    <cfRule type="cellIs" dxfId="6222" priority="8308" operator="equal">
      <formula>"BAJO"</formula>
    </cfRule>
  </conditionalFormatting>
  <conditionalFormatting sqref="Q16">
    <cfRule type="cellIs" dxfId="6221" priority="8264" operator="equal">
      <formula>#REF!</formula>
    </cfRule>
    <cfRule type="cellIs" dxfId="6220" priority="8266" operator="equal">
      <formula>#REF!</formula>
    </cfRule>
    <cfRule type="cellIs" dxfId="6219" priority="8267" operator="equal">
      <formula>#REF!</formula>
    </cfRule>
    <cfRule type="cellIs" dxfId="6218" priority="8268" operator="equal">
      <formula>#REF!</formula>
    </cfRule>
    <cfRule type="cellIs" dxfId="6217" priority="8269" operator="equal">
      <formula>#REF!</formula>
    </cfRule>
    <cfRule type="cellIs" dxfId="6216" priority="8270" operator="equal">
      <formula>#REF!</formula>
    </cfRule>
    <cfRule type="cellIs" dxfId="6215" priority="8271" operator="equal">
      <formula>#REF!</formula>
    </cfRule>
    <cfRule type="cellIs" dxfId="6214" priority="8272" operator="equal">
      <formula>#REF!</formula>
    </cfRule>
    <cfRule type="cellIs" dxfId="6213" priority="8273" operator="equal">
      <formula>#REF!</formula>
    </cfRule>
    <cfRule type="cellIs" dxfId="6212" priority="8274" operator="equal">
      <formula>#REF!</formula>
    </cfRule>
    <cfRule type="cellIs" dxfId="6211" priority="8275" operator="equal">
      <formula>#REF!</formula>
    </cfRule>
    <cfRule type="cellIs" dxfId="6210" priority="8276" operator="equal">
      <formula>#REF!</formula>
    </cfRule>
    <cfRule type="cellIs" dxfId="6209" priority="8277" operator="equal">
      <formula>#REF!</formula>
    </cfRule>
    <cfRule type="cellIs" dxfId="6208" priority="8278" operator="equal">
      <formula>#REF!</formula>
    </cfRule>
    <cfRule type="cellIs" dxfId="6207" priority="8279" operator="equal">
      <formula>#REF!</formula>
    </cfRule>
    <cfRule type="cellIs" dxfId="6206" priority="8280" operator="equal">
      <formula>#REF!</formula>
    </cfRule>
    <cfRule type="cellIs" dxfId="6205" priority="8281" operator="equal">
      <formula>#REF!</formula>
    </cfRule>
    <cfRule type="cellIs" dxfId="6204" priority="8282" operator="equal">
      <formula>#REF!</formula>
    </cfRule>
    <cfRule type="cellIs" dxfId="6203" priority="8283" operator="equal">
      <formula>#REF!</formula>
    </cfRule>
    <cfRule type="cellIs" dxfId="6202" priority="8284" operator="equal">
      <formula>#REF!</formula>
    </cfRule>
    <cfRule type="cellIs" dxfId="6201" priority="8285" operator="equal">
      <formula>#REF!</formula>
    </cfRule>
    <cfRule type="cellIs" dxfId="6200" priority="8286" operator="equal">
      <formula>#REF!</formula>
    </cfRule>
    <cfRule type="cellIs" dxfId="6199" priority="8287" operator="equal">
      <formula>#REF!</formula>
    </cfRule>
    <cfRule type="cellIs" dxfId="6198" priority="8288" operator="equal">
      <formula>#REF!</formula>
    </cfRule>
    <cfRule type="cellIs" dxfId="6197" priority="8289" operator="equal">
      <formula>#REF!</formula>
    </cfRule>
    <cfRule type="cellIs" dxfId="6196" priority="8290" operator="equal">
      <formula>#REF!</formula>
    </cfRule>
    <cfRule type="cellIs" dxfId="6195" priority="8291" operator="equal">
      <formula>#REF!</formula>
    </cfRule>
    <cfRule type="cellIs" dxfId="6194" priority="8292" operator="equal">
      <formula>#REF!</formula>
    </cfRule>
    <cfRule type="cellIs" dxfId="6193" priority="8293" operator="equal">
      <formula>#REF!</formula>
    </cfRule>
    <cfRule type="cellIs" dxfId="6192" priority="8294" operator="equal">
      <formula>#REF!</formula>
    </cfRule>
    <cfRule type="cellIs" dxfId="6191" priority="8295" operator="equal">
      <formula>#REF!</formula>
    </cfRule>
    <cfRule type="cellIs" dxfId="6190" priority="8296" operator="equal">
      <formula>#REF!</formula>
    </cfRule>
    <cfRule type="cellIs" dxfId="6189" priority="8297" operator="equal">
      <formula>#REF!</formula>
    </cfRule>
    <cfRule type="cellIs" dxfId="6188" priority="8298" operator="equal">
      <formula>#REF!</formula>
    </cfRule>
    <cfRule type="cellIs" dxfId="6187" priority="8299" operator="equal">
      <formula>#REF!</formula>
    </cfRule>
    <cfRule type="cellIs" dxfId="6186" priority="8300" operator="equal">
      <formula>#REF!</formula>
    </cfRule>
    <cfRule type="cellIs" dxfId="6185" priority="8301" operator="equal">
      <formula>#REF!</formula>
    </cfRule>
  </conditionalFormatting>
  <conditionalFormatting sqref="N16">
    <cfRule type="cellIs" dxfId="6184" priority="8265" operator="equal">
      <formula>#REF!</formula>
    </cfRule>
  </conditionalFormatting>
  <conditionalFormatting sqref="L16">
    <cfRule type="cellIs" dxfId="6183" priority="8259" operator="equal">
      <formula>"ALTA"</formula>
    </cfRule>
    <cfRule type="cellIs" dxfId="6182" priority="8260" operator="equal">
      <formula>"MUY ALTA"</formula>
    </cfRule>
    <cfRule type="cellIs" dxfId="6181" priority="8261" operator="equal">
      <formula>"MEDIA"</formula>
    </cfRule>
    <cfRule type="cellIs" dxfId="6180" priority="8262" operator="equal">
      <formula>"BAJA"</formula>
    </cfRule>
    <cfRule type="cellIs" dxfId="6179" priority="8263" operator="equal">
      <formula>"MUY BAJA"</formula>
    </cfRule>
  </conditionalFormatting>
  <conditionalFormatting sqref="N16">
    <cfRule type="cellIs" dxfId="6178" priority="8251" operator="equal">
      <formula>"CATASTRÓFICO (RC-F)"</formula>
    </cfRule>
    <cfRule type="cellIs" dxfId="6177" priority="8252" operator="equal">
      <formula>"MAYOR (RC-F)"</formula>
    </cfRule>
    <cfRule type="cellIs" dxfId="6176" priority="8253" operator="equal">
      <formula>"MODERADO (RC-F)"</formula>
    </cfRule>
    <cfRule type="cellIs" dxfId="6175" priority="8254" operator="equal">
      <formula>"CATASTRÓFICO"</formula>
    </cfRule>
    <cfRule type="cellIs" dxfId="6174" priority="8255" operator="equal">
      <formula>"MAYOR"</formula>
    </cfRule>
    <cfRule type="cellIs" dxfId="6173" priority="8256" operator="equal">
      <formula>"MODERADO"</formula>
    </cfRule>
    <cfRule type="cellIs" dxfId="6172" priority="8257" operator="equal">
      <formula>"MENOR"</formula>
    </cfRule>
    <cfRule type="cellIs" dxfId="6171" priority="8258" operator="equal">
      <formula>"LEVE"</formula>
    </cfRule>
  </conditionalFormatting>
  <conditionalFormatting sqref="Q16">
    <cfRule type="cellIs" dxfId="6170" priority="8244" operator="equal">
      <formula>"EXTREMO (RC/F)"</formula>
    </cfRule>
    <cfRule type="cellIs" dxfId="6169" priority="8245" operator="equal">
      <formula>"ALTO (RC/F)"</formula>
    </cfRule>
    <cfRule type="cellIs" dxfId="6168" priority="8246" operator="equal">
      <formula>"MODERADO (RC/F)"</formula>
    </cfRule>
    <cfRule type="cellIs" dxfId="6167" priority="8247" operator="equal">
      <formula>"EXTREMO"</formula>
    </cfRule>
    <cfRule type="cellIs" dxfId="6166" priority="8248" operator="equal">
      <formula>"ALTO"</formula>
    </cfRule>
    <cfRule type="cellIs" dxfId="6165" priority="8249" operator="equal">
      <formula>"MODERADO"</formula>
    </cfRule>
    <cfRule type="cellIs" dxfId="6164" priority="8250" operator="equal">
      <formula>"BAJO"</formula>
    </cfRule>
  </conditionalFormatting>
  <conditionalFormatting sqref="AE16">
    <cfRule type="cellIs" dxfId="6163" priority="8239" operator="equal">
      <formula>"MUY ALTA"</formula>
    </cfRule>
    <cfRule type="cellIs" dxfId="6162" priority="8240" operator="equal">
      <formula>"ALTA"</formula>
    </cfRule>
    <cfRule type="cellIs" dxfId="6161" priority="8241" operator="equal">
      <formula>"MEDIA"</formula>
    </cfRule>
    <cfRule type="cellIs" dxfId="6160" priority="8242" operator="equal">
      <formula>"BAJA"</formula>
    </cfRule>
    <cfRule type="cellIs" dxfId="6159" priority="8243" operator="equal">
      <formula>"MUY BAJA"</formula>
    </cfRule>
  </conditionalFormatting>
  <conditionalFormatting sqref="AG16">
    <cfRule type="cellIs" dxfId="6158" priority="8234" operator="equal">
      <formula>"CATASTROFICO"</formula>
    </cfRule>
    <cfRule type="cellIs" dxfId="6157" priority="8235" operator="equal">
      <formula>"MAYOR"</formula>
    </cfRule>
    <cfRule type="cellIs" dxfId="6156" priority="8236" operator="equal">
      <formula>"MODERADO"</formula>
    </cfRule>
    <cfRule type="cellIs" dxfId="6155" priority="8237" operator="equal">
      <formula>"MENOR"</formula>
    </cfRule>
    <cfRule type="cellIs" dxfId="6154" priority="8238" operator="equal">
      <formula>"LEVE"</formula>
    </cfRule>
  </conditionalFormatting>
  <conditionalFormatting sqref="AI16 Q155 Q167 Q158 Q171">
    <cfRule type="cellIs" dxfId="6153" priority="8197" operator="equal">
      <formula>#REF!</formula>
    </cfRule>
    <cfRule type="cellIs" dxfId="6152" priority="8198" operator="equal">
      <formula>#REF!</formula>
    </cfRule>
    <cfRule type="cellIs" dxfId="6151" priority="8199" operator="equal">
      <formula>#REF!</formula>
    </cfRule>
    <cfRule type="cellIs" dxfId="6150" priority="8200" operator="equal">
      <formula>#REF!</formula>
    </cfRule>
    <cfRule type="cellIs" dxfId="6149" priority="8201" operator="equal">
      <formula>#REF!</formula>
    </cfRule>
    <cfRule type="cellIs" dxfId="6148" priority="8202" operator="equal">
      <formula>#REF!</formula>
    </cfRule>
    <cfRule type="cellIs" dxfId="6147" priority="8203" operator="equal">
      <formula>#REF!</formula>
    </cfRule>
    <cfRule type="cellIs" dxfId="6146" priority="8204" operator="equal">
      <formula>#REF!</formula>
    </cfRule>
    <cfRule type="cellIs" dxfId="6145" priority="8205" operator="equal">
      <formula>#REF!</formula>
    </cfRule>
    <cfRule type="cellIs" dxfId="6144" priority="8206" operator="equal">
      <formula>#REF!</formula>
    </cfRule>
    <cfRule type="cellIs" dxfId="6143" priority="8207" operator="equal">
      <formula>#REF!</formula>
    </cfRule>
    <cfRule type="cellIs" dxfId="6142" priority="8208" operator="equal">
      <formula>#REF!</formula>
    </cfRule>
    <cfRule type="cellIs" dxfId="6141" priority="8209" operator="equal">
      <formula>#REF!</formula>
    </cfRule>
    <cfRule type="cellIs" dxfId="6140" priority="8210" operator="equal">
      <formula>#REF!</formula>
    </cfRule>
    <cfRule type="cellIs" dxfId="6139" priority="8211" operator="equal">
      <formula>#REF!</formula>
    </cfRule>
    <cfRule type="cellIs" dxfId="6138" priority="8212" operator="equal">
      <formula>#REF!</formula>
    </cfRule>
    <cfRule type="cellIs" dxfId="6137" priority="8213" operator="equal">
      <formula>#REF!</formula>
    </cfRule>
    <cfRule type="cellIs" dxfId="6136" priority="8214" operator="equal">
      <formula>#REF!</formula>
    </cfRule>
    <cfRule type="cellIs" dxfId="6135" priority="8215" operator="equal">
      <formula>#REF!</formula>
    </cfRule>
    <cfRule type="cellIs" dxfId="6134" priority="8216" operator="equal">
      <formula>#REF!</formula>
    </cfRule>
    <cfRule type="cellIs" dxfId="6133" priority="8217" operator="equal">
      <formula>#REF!</formula>
    </cfRule>
    <cfRule type="cellIs" dxfId="6132" priority="8218" operator="equal">
      <formula>#REF!</formula>
    </cfRule>
    <cfRule type="cellIs" dxfId="6131" priority="8219" operator="equal">
      <formula>#REF!</formula>
    </cfRule>
    <cfRule type="cellIs" dxfId="6130" priority="8220" operator="equal">
      <formula>#REF!</formula>
    </cfRule>
    <cfRule type="cellIs" dxfId="6129" priority="8221" operator="equal">
      <formula>#REF!</formula>
    </cfRule>
    <cfRule type="cellIs" dxfId="6128" priority="8222" operator="equal">
      <formula>#REF!</formula>
    </cfRule>
    <cfRule type="cellIs" dxfId="6127" priority="8223" operator="equal">
      <formula>#REF!</formula>
    </cfRule>
    <cfRule type="cellIs" dxfId="6126" priority="8224" operator="equal">
      <formula>#REF!</formula>
    </cfRule>
    <cfRule type="cellIs" dxfId="6125" priority="8225" operator="equal">
      <formula>#REF!</formula>
    </cfRule>
    <cfRule type="cellIs" dxfId="6124" priority="8226" operator="equal">
      <formula>#REF!</formula>
    </cfRule>
    <cfRule type="cellIs" dxfId="6123" priority="8227" operator="equal">
      <formula>#REF!</formula>
    </cfRule>
    <cfRule type="cellIs" dxfId="6122" priority="8228" operator="equal">
      <formula>#REF!</formula>
    </cfRule>
    <cfRule type="cellIs" dxfId="6121" priority="8229" operator="equal">
      <formula>#REF!</formula>
    </cfRule>
    <cfRule type="cellIs" dxfId="6120" priority="8230" operator="equal">
      <formula>#REF!</formula>
    </cfRule>
    <cfRule type="cellIs" dxfId="6119" priority="8231" operator="equal">
      <formula>#REF!</formula>
    </cfRule>
    <cfRule type="cellIs" dxfId="6118" priority="8232" operator="equal">
      <formula>#REF!</formula>
    </cfRule>
    <cfRule type="cellIs" dxfId="6117" priority="8233" operator="equal">
      <formula>#REF!</formula>
    </cfRule>
  </conditionalFormatting>
  <conditionalFormatting sqref="AI16">
    <cfRule type="cellIs" dxfId="6116" priority="8190" operator="equal">
      <formula>"EXTREMO (RC/F)"</formula>
    </cfRule>
    <cfRule type="cellIs" dxfId="6115" priority="8191" operator="equal">
      <formula>"ALTO (RC/F)"</formula>
    </cfRule>
    <cfRule type="cellIs" dxfId="6114" priority="8192" operator="equal">
      <formula>"MODERADO (RC/F)"</formula>
    </cfRule>
    <cfRule type="cellIs" dxfId="6113" priority="8193" operator="equal">
      <formula>"EXTREMO"</formula>
    </cfRule>
    <cfRule type="cellIs" dxfId="6112" priority="8194" operator="equal">
      <formula>"ALTO"</formula>
    </cfRule>
    <cfRule type="cellIs" dxfId="6111" priority="8195" operator="equal">
      <formula>"MODERADO"</formula>
    </cfRule>
    <cfRule type="cellIs" dxfId="6110" priority="8196" operator="equal">
      <formula>"BAJO"</formula>
    </cfRule>
  </conditionalFormatting>
  <conditionalFormatting sqref="L27">
    <cfRule type="cellIs" dxfId="6109" priority="8185" operator="equal">
      <formula>"ALTA"</formula>
    </cfRule>
    <cfRule type="cellIs" dxfId="6108" priority="8186" operator="equal">
      <formula>"MUY ALTA"</formula>
    </cfRule>
    <cfRule type="cellIs" dxfId="6107" priority="8187" operator="equal">
      <formula>"MEDIA"</formula>
    </cfRule>
    <cfRule type="cellIs" dxfId="6106" priority="8188" operator="equal">
      <formula>"BAJA"</formula>
    </cfRule>
    <cfRule type="cellIs" dxfId="6105" priority="8189" operator="equal">
      <formula>"MUY BAJA"</formula>
    </cfRule>
  </conditionalFormatting>
  <conditionalFormatting sqref="N27">
    <cfRule type="cellIs" dxfId="6104" priority="8184" operator="equal">
      <formula>#REF!</formula>
    </cfRule>
  </conditionalFormatting>
  <conditionalFormatting sqref="N27">
    <cfRule type="cellIs" dxfId="6103" priority="8176" operator="equal">
      <formula>"CATASTRÓFICO (RC-F)"</formula>
    </cfRule>
    <cfRule type="cellIs" dxfId="6102" priority="8177" operator="equal">
      <formula>"MAYOR (RC-F)"</formula>
    </cfRule>
    <cfRule type="cellIs" dxfId="6101" priority="8178" operator="equal">
      <formula>"MODERADO (RC-F)"</formula>
    </cfRule>
    <cfRule type="cellIs" dxfId="6100" priority="8179" operator="equal">
      <formula>"CATASTRÓFICO"</formula>
    </cfRule>
    <cfRule type="cellIs" dxfId="6099" priority="8180" operator="equal">
      <formula>"MAYOR"</formula>
    </cfRule>
    <cfRule type="cellIs" dxfId="6098" priority="8181" operator="equal">
      <formula>"MODERADO"</formula>
    </cfRule>
    <cfRule type="cellIs" dxfId="6097" priority="8182" operator="equal">
      <formula>"MENOR"</formula>
    </cfRule>
    <cfRule type="cellIs" dxfId="6096" priority="8183" operator="equal">
      <formula>"LEVE"</formula>
    </cfRule>
  </conditionalFormatting>
  <conditionalFormatting sqref="AG27">
    <cfRule type="cellIs" dxfId="6095" priority="8127" operator="equal">
      <formula>"CATASTROFICO"</formula>
    </cfRule>
    <cfRule type="cellIs" dxfId="6094" priority="8128" operator="equal">
      <formula>"MAYOR"</formula>
    </cfRule>
    <cfRule type="cellIs" dxfId="6093" priority="8129" operator="equal">
      <formula>"MODERADO"</formula>
    </cfRule>
    <cfRule type="cellIs" dxfId="6092" priority="8130" operator="equal">
      <formula>"MENOR"</formula>
    </cfRule>
    <cfRule type="cellIs" dxfId="6091" priority="8131" operator="equal">
      <formula>"LEVE"</formula>
    </cfRule>
  </conditionalFormatting>
  <conditionalFormatting sqref="AI27">
    <cfRule type="cellIs" dxfId="6090" priority="8090" operator="equal">
      <formula>#REF!</formula>
    </cfRule>
    <cfRule type="cellIs" dxfId="6089" priority="8091" operator="equal">
      <formula>#REF!</formula>
    </cfRule>
    <cfRule type="cellIs" dxfId="6088" priority="8092" operator="equal">
      <formula>#REF!</formula>
    </cfRule>
    <cfRule type="cellIs" dxfId="6087" priority="8093" operator="equal">
      <formula>#REF!</formula>
    </cfRule>
    <cfRule type="cellIs" dxfId="6086" priority="8094" operator="equal">
      <formula>#REF!</formula>
    </cfRule>
    <cfRule type="cellIs" dxfId="6085" priority="8095" operator="equal">
      <formula>#REF!</formula>
    </cfRule>
    <cfRule type="cellIs" dxfId="6084" priority="8096" operator="equal">
      <formula>#REF!</formula>
    </cfRule>
    <cfRule type="cellIs" dxfId="6083" priority="8097" operator="equal">
      <formula>#REF!</formula>
    </cfRule>
    <cfRule type="cellIs" dxfId="6082" priority="8098" operator="equal">
      <formula>#REF!</formula>
    </cfRule>
    <cfRule type="cellIs" dxfId="6081" priority="8099" operator="equal">
      <formula>#REF!</formula>
    </cfRule>
    <cfRule type="cellIs" dxfId="6080" priority="8100" operator="equal">
      <formula>#REF!</formula>
    </cfRule>
    <cfRule type="cellIs" dxfId="6079" priority="8101" operator="equal">
      <formula>#REF!</formula>
    </cfRule>
    <cfRule type="cellIs" dxfId="6078" priority="8102" operator="equal">
      <formula>#REF!</formula>
    </cfRule>
    <cfRule type="cellIs" dxfId="6077" priority="8103" operator="equal">
      <formula>#REF!</formula>
    </cfRule>
    <cfRule type="cellIs" dxfId="6076" priority="8104" operator="equal">
      <formula>#REF!</formula>
    </cfRule>
    <cfRule type="cellIs" dxfId="6075" priority="8105" operator="equal">
      <formula>#REF!</formula>
    </cfRule>
    <cfRule type="cellIs" dxfId="6074" priority="8106" operator="equal">
      <formula>#REF!</formula>
    </cfRule>
    <cfRule type="cellIs" dxfId="6073" priority="8107" operator="equal">
      <formula>#REF!</formula>
    </cfRule>
    <cfRule type="cellIs" dxfId="6072" priority="8108" operator="equal">
      <formula>#REF!</formula>
    </cfRule>
    <cfRule type="cellIs" dxfId="6071" priority="8109" operator="equal">
      <formula>#REF!</formula>
    </cfRule>
    <cfRule type="cellIs" dxfId="6070" priority="8110" operator="equal">
      <formula>#REF!</formula>
    </cfRule>
    <cfRule type="cellIs" dxfId="6069" priority="8111" operator="equal">
      <formula>#REF!</formula>
    </cfRule>
    <cfRule type="cellIs" dxfId="6068" priority="8112" operator="equal">
      <formula>#REF!</formula>
    </cfRule>
    <cfRule type="cellIs" dxfId="6067" priority="8113" operator="equal">
      <formula>#REF!</formula>
    </cfRule>
    <cfRule type="cellIs" dxfId="6066" priority="8114" operator="equal">
      <formula>#REF!</formula>
    </cfRule>
    <cfRule type="cellIs" dxfId="6065" priority="8115" operator="equal">
      <formula>#REF!</formula>
    </cfRule>
    <cfRule type="cellIs" dxfId="6064" priority="8116" operator="equal">
      <formula>#REF!</formula>
    </cfRule>
    <cfRule type="cellIs" dxfId="6063" priority="8117" operator="equal">
      <formula>#REF!</formula>
    </cfRule>
    <cfRule type="cellIs" dxfId="6062" priority="8118" operator="equal">
      <formula>#REF!</formula>
    </cfRule>
    <cfRule type="cellIs" dxfId="6061" priority="8119" operator="equal">
      <formula>#REF!</formula>
    </cfRule>
    <cfRule type="cellIs" dxfId="6060" priority="8120" operator="equal">
      <formula>#REF!</formula>
    </cfRule>
    <cfRule type="cellIs" dxfId="6059" priority="8121" operator="equal">
      <formula>#REF!</formula>
    </cfRule>
    <cfRule type="cellIs" dxfId="6058" priority="8122" operator="equal">
      <formula>#REF!</formula>
    </cfRule>
    <cfRule type="cellIs" dxfId="6057" priority="8123" operator="equal">
      <formula>#REF!</formula>
    </cfRule>
    <cfRule type="cellIs" dxfId="6056" priority="8124" operator="equal">
      <formula>#REF!</formula>
    </cfRule>
    <cfRule type="cellIs" dxfId="6055" priority="8125" operator="equal">
      <formula>#REF!</formula>
    </cfRule>
    <cfRule type="cellIs" dxfId="6054" priority="8126" operator="equal">
      <formula>#REF!</formula>
    </cfRule>
  </conditionalFormatting>
  <conditionalFormatting sqref="AI27">
    <cfRule type="cellIs" dxfId="6053" priority="8083" operator="equal">
      <formula>"EXTREMO (RC/F)"</formula>
    </cfRule>
    <cfRule type="cellIs" dxfId="6052" priority="8084" operator="equal">
      <formula>"ALTO (RC/F)"</formula>
    </cfRule>
    <cfRule type="cellIs" dxfId="6051" priority="8085" operator="equal">
      <formula>"MODERADO (RC/F)"</formula>
    </cfRule>
    <cfRule type="cellIs" dxfId="6050" priority="8086" operator="equal">
      <formula>"EXTREMO"</formula>
    </cfRule>
    <cfRule type="cellIs" dxfId="6049" priority="8087" operator="equal">
      <formula>"ALTO"</formula>
    </cfRule>
    <cfRule type="cellIs" dxfId="6048" priority="8088" operator="equal">
      <formula>"MODERADO"</formula>
    </cfRule>
    <cfRule type="cellIs" dxfId="6047" priority="8089" operator="equal">
      <formula>"BAJO"</formula>
    </cfRule>
  </conditionalFormatting>
  <conditionalFormatting sqref="AE28:AE30">
    <cfRule type="cellIs" dxfId="6046" priority="8078" operator="equal">
      <formula>"MUY ALTA"</formula>
    </cfRule>
    <cfRule type="cellIs" dxfId="6045" priority="8079" operator="equal">
      <formula>"ALTA"</formula>
    </cfRule>
    <cfRule type="cellIs" dxfId="6044" priority="8080" operator="equal">
      <formula>"MEDIA"</formula>
    </cfRule>
    <cfRule type="cellIs" dxfId="6043" priority="8081" operator="equal">
      <formula>"BAJA"</formula>
    </cfRule>
    <cfRule type="cellIs" dxfId="6042" priority="8082" operator="equal">
      <formula>"MUY BAJA"</formula>
    </cfRule>
  </conditionalFormatting>
  <conditionalFormatting sqref="AG28:AG29">
    <cfRule type="cellIs" dxfId="6041" priority="8073" operator="equal">
      <formula>"CATASTROFICO"</formula>
    </cfRule>
    <cfRule type="cellIs" dxfId="6040" priority="8074" operator="equal">
      <formula>"MAYOR"</formula>
    </cfRule>
    <cfRule type="cellIs" dxfId="6039" priority="8075" operator="equal">
      <formula>"MODERADO"</formula>
    </cfRule>
    <cfRule type="cellIs" dxfId="6038" priority="8076" operator="equal">
      <formula>"MENOR"</formula>
    </cfRule>
    <cfRule type="cellIs" dxfId="6037" priority="8077" operator="equal">
      <formula>"LEVE"</formula>
    </cfRule>
  </conditionalFormatting>
  <conditionalFormatting sqref="AI28:AI29">
    <cfRule type="cellIs" dxfId="6036" priority="8036" operator="equal">
      <formula>#REF!</formula>
    </cfRule>
    <cfRule type="cellIs" dxfId="6035" priority="8037" operator="equal">
      <formula>#REF!</formula>
    </cfRule>
    <cfRule type="cellIs" dxfId="6034" priority="8038" operator="equal">
      <formula>#REF!</formula>
    </cfRule>
    <cfRule type="cellIs" dxfId="6033" priority="8039" operator="equal">
      <formula>#REF!</formula>
    </cfRule>
    <cfRule type="cellIs" dxfId="6032" priority="8040" operator="equal">
      <formula>#REF!</formula>
    </cfRule>
    <cfRule type="cellIs" dxfId="6031" priority="8041" operator="equal">
      <formula>#REF!</formula>
    </cfRule>
    <cfRule type="cellIs" dxfId="6030" priority="8042" operator="equal">
      <formula>#REF!</formula>
    </cfRule>
    <cfRule type="cellIs" dxfId="6029" priority="8043" operator="equal">
      <formula>#REF!</formula>
    </cfRule>
    <cfRule type="cellIs" dxfId="6028" priority="8044" operator="equal">
      <formula>#REF!</formula>
    </cfRule>
    <cfRule type="cellIs" dxfId="6027" priority="8045" operator="equal">
      <formula>#REF!</formula>
    </cfRule>
    <cfRule type="cellIs" dxfId="6026" priority="8046" operator="equal">
      <formula>#REF!</formula>
    </cfRule>
    <cfRule type="cellIs" dxfId="6025" priority="8047" operator="equal">
      <formula>#REF!</formula>
    </cfRule>
    <cfRule type="cellIs" dxfId="6024" priority="8048" operator="equal">
      <formula>#REF!</formula>
    </cfRule>
    <cfRule type="cellIs" dxfId="6023" priority="8049" operator="equal">
      <formula>#REF!</formula>
    </cfRule>
    <cfRule type="cellIs" dxfId="6022" priority="8050" operator="equal">
      <formula>#REF!</formula>
    </cfRule>
    <cfRule type="cellIs" dxfId="6021" priority="8051" operator="equal">
      <formula>#REF!</formula>
    </cfRule>
    <cfRule type="cellIs" dxfId="6020" priority="8052" operator="equal">
      <formula>#REF!</formula>
    </cfRule>
    <cfRule type="cellIs" dxfId="6019" priority="8053" operator="equal">
      <formula>#REF!</formula>
    </cfRule>
    <cfRule type="cellIs" dxfId="6018" priority="8054" operator="equal">
      <formula>#REF!</formula>
    </cfRule>
    <cfRule type="cellIs" dxfId="6017" priority="8055" operator="equal">
      <formula>#REF!</formula>
    </cfRule>
    <cfRule type="cellIs" dxfId="6016" priority="8056" operator="equal">
      <formula>#REF!</formula>
    </cfRule>
    <cfRule type="cellIs" dxfId="6015" priority="8057" operator="equal">
      <formula>#REF!</formula>
    </cfRule>
    <cfRule type="cellIs" dxfId="6014" priority="8058" operator="equal">
      <formula>#REF!</formula>
    </cfRule>
    <cfRule type="cellIs" dxfId="6013" priority="8059" operator="equal">
      <formula>#REF!</formula>
    </cfRule>
    <cfRule type="cellIs" dxfId="6012" priority="8060" operator="equal">
      <formula>#REF!</formula>
    </cfRule>
    <cfRule type="cellIs" dxfId="6011" priority="8061" operator="equal">
      <formula>#REF!</formula>
    </cfRule>
    <cfRule type="cellIs" dxfId="6010" priority="8062" operator="equal">
      <formula>#REF!</formula>
    </cfRule>
    <cfRule type="cellIs" dxfId="6009" priority="8063" operator="equal">
      <formula>#REF!</formula>
    </cfRule>
    <cfRule type="cellIs" dxfId="6008" priority="8064" operator="equal">
      <formula>#REF!</formula>
    </cfRule>
    <cfRule type="cellIs" dxfId="6007" priority="8065" operator="equal">
      <formula>#REF!</formula>
    </cfRule>
    <cfRule type="cellIs" dxfId="6006" priority="8066" operator="equal">
      <formula>#REF!</formula>
    </cfRule>
    <cfRule type="cellIs" dxfId="6005" priority="8067" operator="equal">
      <formula>#REF!</formula>
    </cfRule>
    <cfRule type="cellIs" dxfId="6004" priority="8068" operator="equal">
      <formula>#REF!</formula>
    </cfRule>
    <cfRule type="cellIs" dxfId="6003" priority="8069" operator="equal">
      <formula>#REF!</formula>
    </cfRule>
    <cfRule type="cellIs" dxfId="6002" priority="8070" operator="equal">
      <formula>#REF!</formula>
    </cfRule>
    <cfRule type="cellIs" dxfId="6001" priority="8071" operator="equal">
      <formula>#REF!</formula>
    </cfRule>
    <cfRule type="cellIs" dxfId="6000" priority="8072" operator="equal">
      <formula>#REF!</formula>
    </cfRule>
  </conditionalFormatting>
  <conditionalFormatting sqref="AI28:AI29">
    <cfRule type="cellIs" dxfId="5999" priority="8029" operator="equal">
      <formula>"EXTREMO (RC/F)"</formula>
    </cfRule>
    <cfRule type="cellIs" dxfId="5998" priority="8030" operator="equal">
      <formula>"ALTO (RC/F)"</formula>
    </cfRule>
    <cfRule type="cellIs" dxfId="5997" priority="8031" operator="equal">
      <formula>"MODERADO (RC/F)"</formula>
    </cfRule>
    <cfRule type="cellIs" dxfId="5996" priority="8032" operator="equal">
      <formula>"EXTREMO"</formula>
    </cfRule>
    <cfRule type="cellIs" dxfId="5995" priority="8033" operator="equal">
      <formula>"ALTO"</formula>
    </cfRule>
    <cfRule type="cellIs" dxfId="5994" priority="8034" operator="equal">
      <formula>"MODERADO"</formula>
    </cfRule>
    <cfRule type="cellIs" dxfId="5993" priority="8035" operator="equal">
      <formula>"BAJO"</formula>
    </cfRule>
  </conditionalFormatting>
  <conditionalFormatting sqref="I17">
    <cfRule type="cellIs" dxfId="5992" priority="8028" operator="equal">
      <formula>#REF!</formula>
    </cfRule>
  </conditionalFormatting>
  <conditionalFormatting sqref="AI17:AI18">
    <cfRule type="cellIs" dxfId="5991" priority="8021" operator="equal">
      <formula>"EXTREMO (RC/F)"</formula>
    </cfRule>
    <cfRule type="cellIs" dxfId="5990" priority="8022" operator="equal">
      <formula>"ALTO (RC/F)"</formula>
    </cfRule>
    <cfRule type="cellIs" dxfId="5989" priority="8023" operator="equal">
      <formula>"MODERADO (RC/F)"</formula>
    </cfRule>
    <cfRule type="cellIs" dxfId="5988" priority="8024" operator="equal">
      <formula>"EXTREMO"</formula>
    </cfRule>
    <cfRule type="cellIs" dxfId="5987" priority="8025" operator="equal">
      <formula>"ALTO"</formula>
    </cfRule>
    <cfRule type="cellIs" dxfId="5986" priority="8026" operator="equal">
      <formula>"MODERADO"</formula>
    </cfRule>
    <cfRule type="cellIs" dxfId="5985" priority="8027" operator="equal">
      <formula>"BAJO"</formula>
    </cfRule>
  </conditionalFormatting>
  <conditionalFormatting sqref="AE17:AE21">
    <cfRule type="cellIs" dxfId="5984" priority="8016" operator="equal">
      <formula>"MUY ALTA"</formula>
    </cfRule>
    <cfRule type="cellIs" dxfId="5983" priority="8017" operator="equal">
      <formula>"ALTA"</formula>
    </cfRule>
    <cfRule type="cellIs" dxfId="5982" priority="8018" operator="equal">
      <formula>"MEDIA"</formula>
    </cfRule>
    <cfRule type="cellIs" dxfId="5981" priority="8019" operator="equal">
      <formula>"BAJA"</formula>
    </cfRule>
    <cfRule type="cellIs" dxfId="5980" priority="8020" operator="equal">
      <formula>"MUY BAJA"</formula>
    </cfRule>
  </conditionalFormatting>
  <conditionalFormatting sqref="AG17:AG18">
    <cfRule type="cellIs" dxfId="5979" priority="8011" operator="equal">
      <formula>"CATASTROFICO"</formula>
    </cfRule>
    <cfRule type="cellIs" dxfId="5978" priority="8012" operator="equal">
      <formula>"MAYOR"</formula>
    </cfRule>
    <cfRule type="cellIs" dxfId="5977" priority="8013" operator="equal">
      <formula>"MODERADO"</formula>
    </cfRule>
    <cfRule type="cellIs" dxfId="5976" priority="8014" operator="equal">
      <formula>"MENOR"</formula>
    </cfRule>
    <cfRule type="cellIs" dxfId="5975" priority="8015" operator="equal">
      <formula>"LEVE"</formula>
    </cfRule>
  </conditionalFormatting>
  <conditionalFormatting sqref="AI17:AI18">
    <cfRule type="cellIs" dxfId="5974" priority="7974" operator="equal">
      <formula>#REF!</formula>
    </cfRule>
    <cfRule type="cellIs" dxfId="5973" priority="7975" operator="equal">
      <formula>#REF!</formula>
    </cfRule>
    <cfRule type="cellIs" dxfId="5972" priority="7976" operator="equal">
      <formula>#REF!</formula>
    </cfRule>
    <cfRule type="cellIs" dxfId="5971" priority="7977" operator="equal">
      <formula>#REF!</formula>
    </cfRule>
    <cfRule type="cellIs" dxfId="5970" priority="7978" operator="equal">
      <formula>#REF!</formula>
    </cfRule>
    <cfRule type="cellIs" dxfId="5969" priority="7979" operator="equal">
      <formula>#REF!</formula>
    </cfRule>
    <cfRule type="cellIs" dxfId="5968" priority="7980" operator="equal">
      <formula>#REF!</formula>
    </cfRule>
    <cfRule type="cellIs" dxfId="5967" priority="7981" operator="equal">
      <formula>#REF!</formula>
    </cfRule>
    <cfRule type="cellIs" dxfId="5966" priority="7982" operator="equal">
      <formula>#REF!</formula>
    </cfRule>
    <cfRule type="cellIs" dxfId="5965" priority="7983" operator="equal">
      <formula>#REF!</formula>
    </cfRule>
    <cfRule type="cellIs" dxfId="5964" priority="7984" operator="equal">
      <formula>#REF!</formula>
    </cfRule>
    <cfRule type="cellIs" dxfId="5963" priority="7985" operator="equal">
      <formula>#REF!</formula>
    </cfRule>
    <cfRule type="cellIs" dxfId="5962" priority="7986" operator="equal">
      <formula>#REF!</formula>
    </cfRule>
    <cfRule type="cellIs" dxfId="5961" priority="7987" operator="equal">
      <formula>#REF!</formula>
    </cfRule>
    <cfRule type="cellIs" dxfId="5960" priority="7988" operator="equal">
      <formula>#REF!</formula>
    </cfRule>
    <cfRule type="cellIs" dxfId="5959" priority="7989" operator="equal">
      <formula>#REF!</formula>
    </cfRule>
    <cfRule type="cellIs" dxfId="5958" priority="7990" operator="equal">
      <formula>#REF!</formula>
    </cfRule>
    <cfRule type="cellIs" dxfId="5957" priority="7991" operator="equal">
      <formula>#REF!</formula>
    </cfRule>
    <cfRule type="cellIs" dxfId="5956" priority="7992" operator="equal">
      <formula>#REF!</formula>
    </cfRule>
    <cfRule type="cellIs" dxfId="5955" priority="7993" operator="equal">
      <formula>#REF!</formula>
    </cfRule>
    <cfRule type="cellIs" dxfId="5954" priority="7994" operator="equal">
      <formula>#REF!</formula>
    </cfRule>
    <cfRule type="cellIs" dxfId="5953" priority="7995" operator="equal">
      <formula>#REF!</formula>
    </cfRule>
    <cfRule type="cellIs" dxfId="5952" priority="7996" operator="equal">
      <formula>#REF!</formula>
    </cfRule>
    <cfRule type="cellIs" dxfId="5951" priority="7997" operator="equal">
      <formula>#REF!</formula>
    </cfRule>
    <cfRule type="cellIs" dxfId="5950" priority="7998" operator="equal">
      <formula>#REF!</formula>
    </cfRule>
    <cfRule type="cellIs" dxfId="5949" priority="7999" operator="equal">
      <formula>#REF!</formula>
    </cfRule>
    <cfRule type="cellIs" dxfId="5948" priority="8000" operator="equal">
      <formula>#REF!</formula>
    </cfRule>
    <cfRule type="cellIs" dxfId="5947" priority="8001" operator="equal">
      <formula>#REF!</formula>
    </cfRule>
    <cfRule type="cellIs" dxfId="5946" priority="8002" operator="equal">
      <formula>#REF!</formula>
    </cfRule>
    <cfRule type="cellIs" dxfId="5945" priority="8003" operator="equal">
      <formula>#REF!</formula>
    </cfRule>
    <cfRule type="cellIs" dxfId="5944" priority="8004" operator="equal">
      <formula>#REF!</formula>
    </cfRule>
    <cfRule type="cellIs" dxfId="5943" priority="8005" operator="equal">
      <formula>#REF!</formula>
    </cfRule>
    <cfRule type="cellIs" dxfId="5942" priority="8006" operator="equal">
      <formula>#REF!</formula>
    </cfRule>
    <cfRule type="cellIs" dxfId="5941" priority="8007" operator="equal">
      <formula>#REF!</formula>
    </cfRule>
    <cfRule type="cellIs" dxfId="5940" priority="8008" operator="equal">
      <formula>#REF!</formula>
    </cfRule>
    <cfRule type="cellIs" dxfId="5939" priority="8009" operator="equal">
      <formula>#REF!</formula>
    </cfRule>
    <cfRule type="cellIs" dxfId="5938" priority="8010" operator="equal">
      <formula>#REF!</formula>
    </cfRule>
  </conditionalFormatting>
  <conditionalFormatting sqref="N17">
    <cfRule type="cellIs" dxfId="5937" priority="7973" operator="equal">
      <formula>#REF!</formula>
    </cfRule>
  </conditionalFormatting>
  <conditionalFormatting sqref="L17">
    <cfRule type="cellIs" dxfId="5936" priority="7968" operator="equal">
      <formula>"ALTA"</formula>
    </cfRule>
    <cfRule type="cellIs" dxfId="5935" priority="7969" operator="equal">
      <formula>"MUY ALTA"</formula>
    </cfRule>
    <cfRule type="cellIs" dxfId="5934" priority="7970" operator="equal">
      <formula>"MEDIA"</formula>
    </cfRule>
    <cfRule type="cellIs" dxfId="5933" priority="7971" operator="equal">
      <formula>"BAJA"</formula>
    </cfRule>
    <cfRule type="cellIs" dxfId="5932" priority="7972" operator="equal">
      <formula>"MUY BAJA"</formula>
    </cfRule>
  </conditionalFormatting>
  <conditionalFormatting sqref="N17">
    <cfRule type="cellIs" dxfId="5931" priority="7960" operator="equal">
      <formula>"CATASTRÓFICO (RC-F)"</formula>
    </cfRule>
    <cfRule type="cellIs" dxfId="5930" priority="7961" operator="equal">
      <formula>"MAYOR (RC-F)"</formula>
    </cfRule>
    <cfRule type="cellIs" dxfId="5929" priority="7962" operator="equal">
      <formula>"MODERADO (RC-F)"</formula>
    </cfRule>
    <cfRule type="cellIs" dxfId="5928" priority="7963" operator="equal">
      <formula>"CATASTRÓFICO"</formula>
    </cfRule>
    <cfRule type="cellIs" dxfId="5927" priority="7964" operator="equal">
      <formula>"MAYOR"</formula>
    </cfRule>
    <cfRule type="cellIs" dxfId="5926" priority="7965" operator="equal">
      <formula>"MODERADO"</formula>
    </cfRule>
    <cfRule type="cellIs" dxfId="5925" priority="7966" operator="equal">
      <formula>"MENOR"</formula>
    </cfRule>
    <cfRule type="cellIs" dxfId="5924" priority="7967" operator="equal">
      <formula>"LEVE"</formula>
    </cfRule>
  </conditionalFormatting>
  <conditionalFormatting sqref="Q17">
    <cfRule type="cellIs" dxfId="5923" priority="7923" operator="equal">
      <formula>#REF!</formula>
    </cfRule>
    <cfRule type="cellIs" dxfId="5922" priority="7924" operator="equal">
      <formula>#REF!</formula>
    </cfRule>
    <cfRule type="cellIs" dxfId="5921" priority="7925" operator="equal">
      <formula>#REF!</formula>
    </cfRule>
    <cfRule type="cellIs" dxfId="5920" priority="7926" operator="equal">
      <formula>#REF!</formula>
    </cfRule>
    <cfRule type="cellIs" dxfId="5919" priority="7927" operator="equal">
      <formula>#REF!</formula>
    </cfRule>
    <cfRule type="cellIs" dxfId="5918" priority="7928" operator="equal">
      <formula>#REF!</formula>
    </cfRule>
    <cfRule type="cellIs" dxfId="5917" priority="7929" operator="equal">
      <formula>#REF!</formula>
    </cfRule>
    <cfRule type="cellIs" dxfId="5916" priority="7930" operator="equal">
      <formula>#REF!</formula>
    </cfRule>
    <cfRule type="cellIs" dxfId="5915" priority="7931" operator="equal">
      <formula>#REF!</formula>
    </cfRule>
    <cfRule type="cellIs" dxfId="5914" priority="7932" operator="equal">
      <formula>#REF!</formula>
    </cfRule>
    <cfRule type="cellIs" dxfId="5913" priority="7933" operator="equal">
      <formula>#REF!</formula>
    </cfRule>
    <cfRule type="cellIs" dxfId="5912" priority="7934" operator="equal">
      <formula>#REF!</formula>
    </cfRule>
    <cfRule type="cellIs" dxfId="5911" priority="7935" operator="equal">
      <formula>#REF!</formula>
    </cfRule>
    <cfRule type="cellIs" dxfId="5910" priority="7936" operator="equal">
      <formula>#REF!</formula>
    </cfRule>
    <cfRule type="cellIs" dxfId="5909" priority="7937" operator="equal">
      <formula>#REF!</formula>
    </cfRule>
    <cfRule type="cellIs" dxfId="5908" priority="7938" operator="equal">
      <formula>#REF!</formula>
    </cfRule>
    <cfRule type="cellIs" dxfId="5907" priority="7939" operator="equal">
      <formula>#REF!</formula>
    </cfRule>
    <cfRule type="cellIs" dxfId="5906" priority="7940" operator="equal">
      <formula>#REF!</formula>
    </cfRule>
    <cfRule type="cellIs" dxfId="5905" priority="7941" operator="equal">
      <formula>#REF!</formula>
    </cfRule>
    <cfRule type="cellIs" dxfId="5904" priority="7942" operator="equal">
      <formula>#REF!</formula>
    </cfRule>
    <cfRule type="cellIs" dxfId="5903" priority="7943" operator="equal">
      <formula>#REF!</formula>
    </cfRule>
    <cfRule type="cellIs" dxfId="5902" priority="7944" operator="equal">
      <formula>#REF!</formula>
    </cfRule>
    <cfRule type="cellIs" dxfId="5901" priority="7945" operator="equal">
      <formula>#REF!</formula>
    </cfRule>
    <cfRule type="cellIs" dxfId="5900" priority="7946" operator="equal">
      <formula>#REF!</formula>
    </cfRule>
    <cfRule type="cellIs" dxfId="5899" priority="7947" operator="equal">
      <formula>#REF!</formula>
    </cfRule>
    <cfRule type="cellIs" dxfId="5898" priority="7948" operator="equal">
      <formula>#REF!</formula>
    </cfRule>
    <cfRule type="cellIs" dxfId="5897" priority="7949" operator="equal">
      <formula>#REF!</formula>
    </cfRule>
    <cfRule type="cellIs" dxfId="5896" priority="7950" operator="equal">
      <formula>#REF!</formula>
    </cfRule>
    <cfRule type="cellIs" dxfId="5895" priority="7951" operator="equal">
      <formula>#REF!</formula>
    </cfRule>
    <cfRule type="cellIs" dxfId="5894" priority="7952" operator="equal">
      <formula>#REF!</formula>
    </cfRule>
    <cfRule type="cellIs" dxfId="5893" priority="7953" operator="equal">
      <formula>#REF!</formula>
    </cfRule>
    <cfRule type="cellIs" dxfId="5892" priority="7954" operator="equal">
      <formula>#REF!</formula>
    </cfRule>
    <cfRule type="cellIs" dxfId="5891" priority="7955" operator="equal">
      <formula>#REF!</formula>
    </cfRule>
    <cfRule type="cellIs" dxfId="5890" priority="7956" operator="equal">
      <formula>#REF!</formula>
    </cfRule>
    <cfRule type="cellIs" dxfId="5889" priority="7957" operator="equal">
      <formula>#REF!</formula>
    </cfRule>
    <cfRule type="cellIs" dxfId="5888" priority="7958" operator="equal">
      <formula>#REF!</formula>
    </cfRule>
    <cfRule type="cellIs" dxfId="5887" priority="7959" operator="equal">
      <formula>#REF!</formula>
    </cfRule>
  </conditionalFormatting>
  <conditionalFormatting sqref="Q17">
    <cfRule type="cellIs" dxfId="5886" priority="7916" operator="equal">
      <formula>"EXTREMO (RC/F)"</formula>
    </cfRule>
    <cfRule type="cellIs" dxfId="5885" priority="7917" operator="equal">
      <formula>"ALTO (RC/F)"</formula>
    </cfRule>
    <cfRule type="cellIs" dxfId="5884" priority="7918" operator="equal">
      <formula>"MODERADO (RC/F)"</formula>
    </cfRule>
    <cfRule type="cellIs" dxfId="5883" priority="7919" operator="equal">
      <formula>"EXTREMO"</formula>
    </cfRule>
    <cfRule type="cellIs" dxfId="5882" priority="7920" operator="equal">
      <formula>"ALTO"</formula>
    </cfRule>
    <cfRule type="cellIs" dxfId="5881" priority="7921" operator="equal">
      <formula>"MODERADO"</formula>
    </cfRule>
    <cfRule type="cellIs" dxfId="5880" priority="7922" operator="equal">
      <formula>"BAJO"</formula>
    </cfRule>
  </conditionalFormatting>
  <conditionalFormatting sqref="Q22">
    <cfRule type="cellIs" dxfId="5879" priority="7878" operator="equal">
      <formula>#REF!</formula>
    </cfRule>
    <cfRule type="cellIs" dxfId="5878" priority="7880" operator="equal">
      <formula>#REF!</formula>
    </cfRule>
    <cfRule type="cellIs" dxfId="5877" priority="7881" operator="equal">
      <formula>#REF!</formula>
    </cfRule>
    <cfRule type="cellIs" dxfId="5876" priority="7882" operator="equal">
      <formula>#REF!</formula>
    </cfRule>
    <cfRule type="cellIs" dxfId="5875" priority="7883" operator="equal">
      <formula>#REF!</formula>
    </cfRule>
    <cfRule type="cellIs" dxfId="5874" priority="7884" operator="equal">
      <formula>#REF!</formula>
    </cfRule>
    <cfRule type="cellIs" dxfId="5873" priority="7885" operator="equal">
      <formula>#REF!</formula>
    </cfRule>
    <cfRule type="cellIs" dxfId="5872" priority="7886" operator="equal">
      <formula>#REF!</formula>
    </cfRule>
    <cfRule type="cellIs" dxfId="5871" priority="7887" operator="equal">
      <formula>#REF!</formula>
    </cfRule>
    <cfRule type="cellIs" dxfId="5870" priority="7888" operator="equal">
      <formula>#REF!</formula>
    </cfRule>
    <cfRule type="cellIs" dxfId="5869" priority="7889" operator="equal">
      <formula>#REF!</formula>
    </cfRule>
    <cfRule type="cellIs" dxfId="5868" priority="7890" operator="equal">
      <formula>#REF!</formula>
    </cfRule>
    <cfRule type="cellIs" dxfId="5867" priority="7891" operator="equal">
      <formula>#REF!</formula>
    </cfRule>
    <cfRule type="cellIs" dxfId="5866" priority="7892" operator="equal">
      <formula>#REF!</formula>
    </cfRule>
    <cfRule type="cellIs" dxfId="5865" priority="7893" operator="equal">
      <formula>#REF!</formula>
    </cfRule>
    <cfRule type="cellIs" dxfId="5864" priority="7894" operator="equal">
      <formula>#REF!</formula>
    </cfRule>
    <cfRule type="cellIs" dxfId="5863" priority="7895" operator="equal">
      <formula>#REF!</formula>
    </cfRule>
    <cfRule type="cellIs" dxfId="5862" priority="7896" operator="equal">
      <formula>#REF!</formula>
    </cfRule>
    <cfRule type="cellIs" dxfId="5861" priority="7897" operator="equal">
      <formula>#REF!</formula>
    </cfRule>
    <cfRule type="cellIs" dxfId="5860" priority="7898" operator="equal">
      <formula>#REF!</formula>
    </cfRule>
    <cfRule type="cellIs" dxfId="5859" priority="7899" operator="equal">
      <formula>#REF!</formula>
    </cfRule>
    <cfRule type="cellIs" dxfId="5858" priority="7900" operator="equal">
      <formula>#REF!</formula>
    </cfRule>
    <cfRule type="cellIs" dxfId="5857" priority="7901" operator="equal">
      <formula>#REF!</formula>
    </cfRule>
    <cfRule type="cellIs" dxfId="5856" priority="7902" operator="equal">
      <formula>#REF!</formula>
    </cfRule>
    <cfRule type="cellIs" dxfId="5855" priority="7903" operator="equal">
      <formula>#REF!</formula>
    </cfRule>
    <cfRule type="cellIs" dxfId="5854" priority="7904" operator="equal">
      <formula>#REF!</formula>
    </cfRule>
    <cfRule type="cellIs" dxfId="5853" priority="7905" operator="equal">
      <formula>#REF!</formula>
    </cfRule>
    <cfRule type="cellIs" dxfId="5852" priority="7906" operator="equal">
      <formula>#REF!</formula>
    </cfRule>
    <cfRule type="cellIs" dxfId="5851" priority="7907" operator="equal">
      <formula>#REF!</formula>
    </cfRule>
    <cfRule type="cellIs" dxfId="5850" priority="7908" operator="equal">
      <formula>#REF!</formula>
    </cfRule>
    <cfRule type="cellIs" dxfId="5849" priority="7909" operator="equal">
      <formula>#REF!</formula>
    </cfRule>
    <cfRule type="cellIs" dxfId="5848" priority="7910" operator="equal">
      <formula>#REF!</formula>
    </cfRule>
    <cfRule type="cellIs" dxfId="5847" priority="7911" operator="equal">
      <formula>#REF!</formula>
    </cfRule>
    <cfRule type="cellIs" dxfId="5846" priority="7912" operator="equal">
      <formula>#REF!</formula>
    </cfRule>
    <cfRule type="cellIs" dxfId="5845" priority="7913" operator="equal">
      <formula>#REF!</formula>
    </cfRule>
    <cfRule type="cellIs" dxfId="5844" priority="7914" operator="equal">
      <formula>#REF!</formula>
    </cfRule>
    <cfRule type="cellIs" dxfId="5843" priority="7915" operator="equal">
      <formula>#REF!</formula>
    </cfRule>
  </conditionalFormatting>
  <conditionalFormatting sqref="N22">
    <cfRule type="cellIs" dxfId="5842" priority="7879" operator="equal">
      <formula>#REF!</formula>
    </cfRule>
  </conditionalFormatting>
  <conditionalFormatting sqref="L22">
    <cfRule type="cellIs" dxfId="5841" priority="7873" operator="equal">
      <formula>"ALTA"</formula>
    </cfRule>
    <cfRule type="cellIs" dxfId="5840" priority="7874" operator="equal">
      <formula>"MUY ALTA"</formula>
    </cfRule>
    <cfRule type="cellIs" dxfId="5839" priority="7875" operator="equal">
      <formula>"MEDIA"</formula>
    </cfRule>
    <cfRule type="cellIs" dxfId="5838" priority="7876" operator="equal">
      <formula>"BAJA"</formula>
    </cfRule>
    <cfRule type="cellIs" dxfId="5837" priority="7877" operator="equal">
      <formula>"MUY BAJA"</formula>
    </cfRule>
  </conditionalFormatting>
  <conditionalFormatting sqref="N22">
    <cfRule type="cellIs" dxfId="5836" priority="7865" operator="equal">
      <formula>"CATASTRÓFICO (RC-F)"</formula>
    </cfRule>
    <cfRule type="cellIs" dxfId="5835" priority="7866" operator="equal">
      <formula>"MAYOR (RC-F)"</formula>
    </cfRule>
    <cfRule type="cellIs" dxfId="5834" priority="7867" operator="equal">
      <formula>"MODERADO (RC-F)"</formula>
    </cfRule>
    <cfRule type="cellIs" dxfId="5833" priority="7868" operator="equal">
      <formula>"CATASTRÓFICO"</formula>
    </cfRule>
    <cfRule type="cellIs" dxfId="5832" priority="7869" operator="equal">
      <formula>"MAYOR"</formula>
    </cfRule>
    <cfRule type="cellIs" dxfId="5831" priority="7870" operator="equal">
      <formula>"MODERADO"</formula>
    </cfRule>
    <cfRule type="cellIs" dxfId="5830" priority="7871" operator="equal">
      <formula>"MENOR"</formula>
    </cfRule>
    <cfRule type="cellIs" dxfId="5829" priority="7872" operator="equal">
      <formula>"LEVE"</formula>
    </cfRule>
  </conditionalFormatting>
  <conditionalFormatting sqref="Q22">
    <cfRule type="cellIs" dxfId="5828" priority="7858" operator="equal">
      <formula>"EXTREMO (RC/F)"</formula>
    </cfRule>
    <cfRule type="cellIs" dxfId="5827" priority="7859" operator="equal">
      <formula>"ALTO (RC/F)"</formula>
    </cfRule>
    <cfRule type="cellIs" dxfId="5826" priority="7860" operator="equal">
      <formula>"MODERADO (RC/F)"</formula>
    </cfRule>
    <cfRule type="cellIs" dxfId="5825" priority="7861" operator="equal">
      <formula>"EXTREMO"</formula>
    </cfRule>
    <cfRule type="cellIs" dxfId="5824" priority="7862" operator="equal">
      <formula>"ALTO"</formula>
    </cfRule>
    <cfRule type="cellIs" dxfId="5823" priority="7863" operator="equal">
      <formula>"MODERADO"</formula>
    </cfRule>
    <cfRule type="cellIs" dxfId="5822" priority="7864" operator="equal">
      <formula>"BAJO"</formula>
    </cfRule>
  </conditionalFormatting>
  <conditionalFormatting sqref="AE22:AE26">
    <cfRule type="cellIs" dxfId="5821" priority="7853" operator="equal">
      <formula>"MUY ALTA"</formula>
    </cfRule>
    <cfRule type="cellIs" dxfId="5820" priority="7854" operator="equal">
      <formula>"ALTA"</formula>
    </cfRule>
    <cfRule type="cellIs" dxfId="5819" priority="7855" operator="equal">
      <formula>"MEDIA"</formula>
    </cfRule>
    <cfRule type="cellIs" dxfId="5818" priority="7856" operator="equal">
      <formula>"BAJA"</formula>
    </cfRule>
    <cfRule type="cellIs" dxfId="5817" priority="7857" operator="equal">
      <formula>"MUY BAJA"</formula>
    </cfRule>
  </conditionalFormatting>
  <conditionalFormatting sqref="AI22">
    <cfRule type="cellIs" dxfId="5816" priority="7846" operator="equal">
      <formula>"EXTREMO (RC/F)"</formula>
    </cfRule>
    <cfRule type="cellIs" dxfId="5815" priority="7847" operator="equal">
      <formula>"ALTO (RC/F)"</formula>
    </cfRule>
    <cfRule type="cellIs" dxfId="5814" priority="7848" operator="equal">
      <formula>"MODERADO (RC/F)"</formula>
    </cfRule>
    <cfRule type="cellIs" dxfId="5813" priority="7849" operator="equal">
      <formula>"EXTREMO"</formula>
    </cfRule>
    <cfRule type="cellIs" dxfId="5812" priority="7850" operator="equal">
      <formula>"ALTO"</formula>
    </cfRule>
    <cfRule type="cellIs" dxfId="5811" priority="7851" operator="equal">
      <formula>"MODERADO"</formula>
    </cfRule>
    <cfRule type="cellIs" dxfId="5810" priority="7852" operator="equal">
      <formula>"BAJO"</formula>
    </cfRule>
  </conditionalFormatting>
  <conditionalFormatting sqref="AG22">
    <cfRule type="cellIs" dxfId="5809" priority="7841" operator="equal">
      <formula>"CATASTROFICO"</formula>
    </cfRule>
    <cfRule type="cellIs" dxfId="5808" priority="7842" operator="equal">
      <formula>"MAYOR"</formula>
    </cfRule>
    <cfRule type="cellIs" dxfId="5807" priority="7843" operator="equal">
      <formula>"MODERADO"</formula>
    </cfRule>
    <cfRule type="cellIs" dxfId="5806" priority="7844" operator="equal">
      <formula>"MENOR"</formula>
    </cfRule>
    <cfRule type="cellIs" dxfId="5805" priority="7845" operator="equal">
      <formula>"LEVE"</formula>
    </cfRule>
  </conditionalFormatting>
  <conditionalFormatting sqref="AI22">
    <cfRule type="cellIs" dxfId="5804" priority="7804" operator="equal">
      <formula>#REF!</formula>
    </cfRule>
    <cfRule type="cellIs" dxfId="5803" priority="7805" operator="equal">
      <formula>#REF!</formula>
    </cfRule>
    <cfRule type="cellIs" dxfId="5802" priority="7806" operator="equal">
      <formula>#REF!</formula>
    </cfRule>
    <cfRule type="cellIs" dxfId="5801" priority="7807" operator="equal">
      <formula>#REF!</formula>
    </cfRule>
    <cfRule type="cellIs" dxfId="5800" priority="7808" operator="equal">
      <formula>#REF!</formula>
    </cfRule>
    <cfRule type="cellIs" dxfId="5799" priority="7809" operator="equal">
      <formula>#REF!</formula>
    </cfRule>
    <cfRule type="cellIs" dxfId="5798" priority="7810" operator="equal">
      <formula>#REF!</formula>
    </cfRule>
    <cfRule type="cellIs" dxfId="5797" priority="7811" operator="equal">
      <formula>#REF!</formula>
    </cfRule>
    <cfRule type="cellIs" dxfId="5796" priority="7812" operator="equal">
      <formula>#REF!</formula>
    </cfRule>
    <cfRule type="cellIs" dxfId="5795" priority="7813" operator="equal">
      <formula>#REF!</formula>
    </cfRule>
    <cfRule type="cellIs" dxfId="5794" priority="7814" operator="equal">
      <formula>#REF!</formula>
    </cfRule>
    <cfRule type="cellIs" dxfId="5793" priority="7815" operator="equal">
      <formula>#REF!</formula>
    </cfRule>
    <cfRule type="cellIs" dxfId="5792" priority="7816" operator="equal">
      <formula>#REF!</formula>
    </cfRule>
    <cfRule type="cellIs" dxfId="5791" priority="7817" operator="equal">
      <formula>#REF!</formula>
    </cfRule>
    <cfRule type="cellIs" dxfId="5790" priority="7818" operator="equal">
      <formula>#REF!</formula>
    </cfRule>
    <cfRule type="cellIs" dxfId="5789" priority="7819" operator="equal">
      <formula>#REF!</formula>
    </cfRule>
    <cfRule type="cellIs" dxfId="5788" priority="7820" operator="equal">
      <formula>#REF!</formula>
    </cfRule>
    <cfRule type="cellIs" dxfId="5787" priority="7821" operator="equal">
      <formula>#REF!</formula>
    </cfRule>
    <cfRule type="cellIs" dxfId="5786" priority="7822" operator="equal">
      <formula>#REF!</formula>
    </cfRule>
    <cfRule type="cellIs" dxfId="5785" priority="7823" operator="equal">
      <formula>#REF!</formula>
    </cfRule>
    <cfRule type="cellIs" dxfId="5784" priority="7824" operator="equal">
      <formula>#REF!</formula>
    </cfRule>
    <cfRule type="cellIs" dxfId="5783" priority="7825" operator="equal">
      <formula>#REF!</formula>
    </cfRule>
    <cfRule type="cellIs" dxfId="5782" priority="7826" operator="equal">
      <formula>#REF!</formula>
    </cfRule>
    <cfRule type="cellIs" dxfId="5781" priority="7827" operator="equal">
      <formula>#REF!</formula>
    </cfRule>
    <cfRule type="cellIs" dxfId="5780" priority="7828" operator="equal">
      <formula>#REF!</formula>
    </cfRule>
    <cfRule type="cellIs" dxfId="5779" priority="7829" operator="equal">
      <formula>#REF!</formula>
    </cfRule>
    <cfRule type="cellIs" dxfId="5778" priority="7830" operator="equal">
      <formula>#REF!</formula>
    </cfRule>
    <cfRule type="cellIs" dxfId="5777" priority="7831" operator="equal">
      <formula>#REF!</formula>
    </cfRule>
    <cfRule type="cellIs" dxfId="5776" priority="7832" operator="equal">
      <formula>#REF!</formula>
    </cfRule>
    <cfRule type="cellIs" dxfId="5775" priority="7833" operator="equal">
      <formula>#REF!</formula>
    </cfRule>
    <cfRule type="cellIs" dxfId="5774" priority="7834" operator="equal">
      <formula>#REF!</formula>
    </cfRule>
    <cfRule type="cellIs" dxfId="5773" priority="7835" operator="equal">
      <formula>#REF!</formula>
    </cfRule>
    <cfRule type="cellIs" dxfId="5772" priority="7836" operator="equal">
      <formula>#REF!</formula>
    </cfRule>
    <cfRule type="cellIs" dxfId="5771" priority="7837" operator="equal">
      <formula>#REF!</formula>
    </cfRule>
    <cfRule type="cellIs" dxfId="5770" priority="7838" operator="equal">
      <formula>#REF!</formula>
    </cfRule>
    <cfRule type="cellIs" dxfId="5769" priority="7839" operator="equal">
      <formula>#REF!</formula>
    </cfRule>
    <cfRule type="cellIs" dxfId="5768" priority="7840" operator="equal">
      <formula>#REF!</formula>
    </cfRule>
  </conditionalFormatting>
  <conditionalFormatting sqref="Q36:Q38">
    <cfRule type="cellIs" dxfId="5767" priority="7766" operator="equal">
      <formula>#REF!</formula>
    </cfRule>
    <cfRule type="cellIs" dxfId="5766" priority="7768" operator="equal">
      <formula>#REF!</formula>
    </cfRule>
    <cfRule type="cellIs" dxfId="5765" priority="7769" operator="equal">
      <formula>#REF!</formula>
    </cfRule>
    <cfRule type="cellIs" dxfId="5764" priority="7770" operator="equal">
      <formula>#REF!</formula>
    </cfRule>
    <cfRule type="cellIs" dxfId="5763" priority="7771" operator="equal">
      <formula>#REF!</formula>
    </cfRule>
    <cfRule type="cellIs" dxfId="5762" priority="7772" operator="equal">
      <formula>#REF!</formula>
    </cfRule>
    <cfRule type="cellIs" dxfId="5761" priority="7773" operator="equal">
      <formula>#REF!</formula>
    </cfRule>
    <cfRule type="cellIs" dxfId="5760" priority="7774" operator="equal">
      <formula>#REF!</formula>
    </cfRule>
    <cfRule type="cellIs" dxfId="5759" priority="7775" operator="equal">
      <formula>#REF!</formula>
    </cfRule>
    <cfRule type="cellIs" dxfId="5758" priority="7776" operator="equal">
      <formula>#REF!</formula>
    </cfRule>
    <cfRule type="cellIs" dxfId="5757" priority="7777" operator="equal">
      <formula>#REF!</formula>
    </cfRule>
    <cfRule type="cellIs" dxfId="5756" priority="7778" operator="equal">
      <formula>#REF!</formula>
    </cfRule>
    <cfRule type="cellIs" dxfId="5755" priority="7779" operator="equal">
      <formula>#REF!</formula>
    </cfRule>
    <cfRule type="cellIs" dxfId="5754" priority="7780" operator="equal">
      <formula>#REF!</formula>
    </cfRule>
    <cfRule type="cellIs" dxfId="5753" priority="7781" operator="equal">
      <formula>#REF!</formula>
    </cfRule>
    <cfRule type="cellIs" dxfId="5752" priority="7782" operator="equal">
      <formula>#REF!</formula>
    </cfRule>
    <cfRule type="cellIs" dxfId="5751" priority="7783" operator="equal">
      <formula>#REF!</formula>
    </cfRule>
    <cfRule type="cellIs" dxfId="5750" priority="7784" operator="equal">
      <formula>#REF!</formula>
    </cfRule>
    <cfRule type="cellIs" dxfId="5749" priority="7785" operator="equal">
      <formula>#REF!</formula>
    </cfRule>
    <cfRule type="cellIs" dxfId="5748" priority="7786" operator="equal">
      <formula>#REF!</formula>
    </cfRule>
    <cfRule type="cellIs" dxfId="5747" priority="7787" operator="equal">
      <formula>#REF!</formula>
    </cfRule>
    <cfRule type="cellIs" dxfId="5746" priority="7788" operator="equal">
      <formula>#REF!</formula>
    </cfRule>
    <cfRule type="cellIs" dxfId="5745" priority="7789" operator="equal">
      <formula>#REF!</formula>
    </cfRule>
    <cfRule type="cellIs" dxfId="5744" priority="7790" operator="equal">
      <formula>#REF!</formula>
    </cfRule>
    <cfRule type="cellIs" dxfId="5743" priority="7791" operator="equal">
      <formula>#REF!</formula>
    </cfRule>
    <cfRule type="cellIs" dxfId="5742" priority="7792" operator="equal">
      <formula>#REF!</formula>
    </cfRule>
    <cfRule type="cellIs" dxfId="5741" priority="7793" operator="equal">
      <formula>#REF!</formula>
    </cfRule>
    <cfRule type="cellIs" dxfId="5740" priority="7794" operator="equal">
      <formula>#REF!</formula>
    </cfRule>
    <cfRule type="cellIs" dxfId="5739" priority="7795" operator="equal">
      <formula>#REF!</formula>
    </cfRule>
    <cfRule type="cellIs" dxfId="5738" priority="7796" operator="equal">
      <formula>#REF!</formula>
    </cfRule>
    <cfRule type="cellIs" dxfId="5737" priority="7797" operator="equal">
      <formula>#REF!</formula>
    </cfRule>
    <cfRule type="cellIs" dxfId="5736" priority="7798" operator="equal">
      <formula>#REF!</formula>
    </cfRule>
    <cfRule type="cellIs" dxfId="5735" priority="7799" operator="equal">
      <formula>#REF!</formula>
    </cfRule>
    <cfRule type="cellIs" dxfId="5734" priority="7800" operator="equal">
      <formula>#REF!</formula>
    </cfRule>
    <cfRule type="cellIs" dxfId="5733" priority="7801" operator="equal">
      <formula>#REF!</formula>
    </cfRule>
    <cfRule type="cellIs" dxfId="5732" priority="7802" operator="equal">
      <formula>#REF!</formula>
    </cfRule>
    <cfRule type="cellIs" dxfId="5731" priority="7803" operator="equal">
      <formula>#REF!</formula>
    </cfRule>
  </conditionalFormatting>
  <conditionalFormatting sqref="N36:N38">
    <cfRule type="cellIs" dxfId="5730" priority="7767" operator="equal">
      <formula>#REF!</formula>
    </cfRule>
  </conditionalFormatting>
  <conditionalFormatting sqref="L36:L38">
    <cfRule type="cellIs" dxfId="5729" priority="7761" operator="equal">
      <formula>"ALTA"</formula>
    </cfRule>
    <cfRule type="cellIs" dxfId="5728" priority="7762" operator="equal">
      <formula>"MUY ALTA"</formula>
    </cfRule>
    <cfRule type="cellIs" dxfId="5727" priority="7763" operator="equal">
      <formula>"MEDIA"</formula>
    </cfRule>
    <cfRule type="cellIs" dxfId="5726" priority="7764" operator="equal">
      <formula>"BAJA"</formula>
    </cfRule>
    <cfRule type="cellIs" dxfId="5725" priority="7765" operator="equal">
      <formula>"MUY BAJA"</formula>
    </cfRule>
  </conditionalFormatting>
  <conditionalFormatting sqref="N36:N38">
    <cfRule type="cellIs" dxfId="5724" priority="7753" operator="equal">
      <formula>"CATASTRÓFICO (RC-F)"</formula>
    </cfRule>
    <cfRule type="cellIs" dxfId="5723" priority="7754" operator="equal">
      <formula>"MAYOR (RC-F)"</formula>
    </cfRule>
    <cfRule type="cellIs" dxfId="5722" priority="7755" operator="equal">
      <formula>"MODERADO (RC-F)"</formula>
    </cfRule>
    <cfRule type="cellIs" dxfId="5721" priority="7756" operator="equal">
      <formula>"CATASTRÓFICO"</formula>
    </cfRule>
    <cfRule type="cellIs" dxfId="5720" priority="7757" operator="equal">
      <formula>"MAYOR"</formula>
    </cfRule>
    <cfRule type="cellIs" dxfId="5719" priority="7758" operator="equal">
      <formula>"MODERADO"</formula>
    </cfRule>
    <cfRule type="cellIs" dxfId="5718" priority="7759" operator="equal">
      <formula>"MENOR"</formula>
    </cfRule>
    <cfRule type="cellIs" dxfId="5717" priority="7760" operator="equal">
      <formula>"LEVE"</formula>
    </cfRule>
  </conditionalFormatting>
  <conditionalFormatting sqref="AI36:AI38 Q36:Q38">
    <cfRule type="cellIs" dxfId="5716" priority="7746" operator="equal">
      <formula>"EXTREMO (RC/F)"</formula>
    </cfRule>
    <cfRule type="cellIs" dxfId="5715" priority="7747" operator="equal">
      <formula>"ALTO (RC/F)"</formula>
    </cfRule>
    <cfRule type="cellIs" dxfId="5714" priority="7748" operator="equal">
      <formula>"MODERADO (RC/F)"</formula>
    </cfRule>
    <cfRule type="cellIs" dxfId="5713" priority="7749" operator="equal">
      <formula>"EXTREMO"</formula>
    </cfRule>
    <cfRule type="cellIs" dxfId="5712" priority="7750" operator="equal">
      <formula>"ALTO"</formula>
    </cfRule>
    <cfRule type="cellIs" dxfId="5711" priority="7751" operator="equal">
      <formula>"MODERADO"</formula>
    </cfRule>
    <cfRule type="cellIs" dxfId="5710" priority="7752" operator="equal">
      <formula>"BAJO"</formula>
    </cfRule>
  </conditionalFormatting>
  <conditionalFormatting sqref="AI36:AI38">
    <cfRule type="cellIs" dxfId="5709" priority="7709" operator="equal">
      <formula>#REF!</formula>
    </cfRule>
    <cfRule type="cellIs" dxfId="5708" priority="7710" operator="equal">
      <formula>#REF!</formula>
    </cfRule>
    <cfRule type="cellIs" dxfId="5707" priority="7711" operator="equal">
      <formula>#REF!</formula>
    </cfRule>
    <cfRule type="cellIs" dxfId="5706" priority="7712" operator="equal">
      <formula>#REF!</formula>
    </cfRule>
    <cfRule type="cellIs" dxfId="5705" priority="7713" operator="equal">
      <formula>#REF!</formula>
    </cfRule>
    <cfRule type="cellIs" dxfId="5704" priority="7714" operator="equal">
      <formula>#REF!</formula>
    </cfRule>
    <cfRule type="cellIs" dxfId="5703" priority="7715" operator="equal">
      <formula>#REF!</formula>
    </cfRule>
    <cfRule type="cellIs" dxfId="5702" priority="7716" operator="equal">
      <formula>#REF!</formula>
    </cfRule>
    <cfRule type="cellIs" dxfId="5701" priority="7717" operator="equal">
      <formula>#REF!</formula>
    </cfRule>
    <cfRule type="cellIs" dxfId="5700" priority="7718" operator="equal">
      <formula>#REF!</formula>
    </cfRule>
    <cfRule type="cellIs" dxfId="5699" priority="7719" operator="equal">
      <formula>#REF!</formula>
    </cfRule>
    <cfRule type="cellIs" dxfId="5698" priority="7720" operator="equal">
      <formula>#REF!</formula>
    </cfRule>
    <cfRule type="cellIs" dxfId="5697" priority="7721" operator="equal">
      <formula>#REF!</formula>
    </cfRule>
    <cfRule type="cellIs" dxfId="5696" priority="7722" operator="equal">
      <formula>#REF!</formula>
    </cfRule>
    <cfRule type="cellIs" dxfId="5695" priority="7723" operator="equal">
      <formula>#REF!</formula>
    </cfRule>
    <cfRule type="cellIs" dxfId="5694" priority="7724" operator="equal">
      <formula>#REF!</formula>
    </cfRule>
    <cfRule type="cellIs" dxfId="5693" priority="7725" operator="equal">
      <formula>#REF!</formula>
    </cfRule>
    <cfRule type="cellIs" dxfId="5692" priority="7726" operator="equal">
      <formula>#REF!</formula>
    </cfRule>
    <cfRule type="cellIs" dxfId="5691" priority="7727" operator="equal">
      <formula>#REF!</formula>
    </cfRule>
    <cfRule type="cellIs" dxfId="5690" priority="7728" operator="equal">
      <formula>#REF!</formula>
    </cfRule>
    <cfRule type="cellIs" dxfId="5689" priority="7729" operator="equal">
      <formula>#REF!</formula>
    </cfRule>
    <cfRule type="cellIs" dxfId="5688" priority="7730" operator="equal">
      <formula>#REF!</formula>
    </cfRule>
    <cfRule type="cellIs" dxfId="5687" priority="7731" operator="equal">
      <formula>#REF!</formula>
    </cfRule>
    <cfRule type="cellIs" dxfId="5686" priority="7732" operator="equal">
      <formula>#REF!</formula>
    </cfRule>
    <cfRule type="cellIs" dxfId="5685" priority="7733" operator="equal">
      <formula>#REF!</formula>
    </cfRule>
    <cfRule type="cellIs" dxfId="5684" priority="7734" operator="equal">
      <formula>#REF!</formula>
    </cfRule>
    <cfRule type="cellIs" dxfId="5683" priority="7735" operator="equal">
      <formula>#REF!</formula>
    </cfRule>
    <cfRule type="cellIs" dxfId="5682" priority="7736" operator="equal">
      <formula>#REF!</formula>
    </cfRule>
    <cfRule type="cellIs" dxfId="5681" priority="7737" operator="equal">
      <formula>#REF!</formula>
    </cfRule>
    <cfRule type="cellIs" dxfId="5680" priority="7738" operator="equal">
      <formula>#REF!</formula>
    </cfRule>
    <cfRule type="cellIs" dxfId="5679" priority="7739" operator="equal">
      <formula>#REF!</formula>
    </cfRule>
    <cfRule type="cellIs" dxfId="5678" priority="7740" operator="equal">
      <formula>#REF!</formula>
    </cfRule>
    <cfRule type="cellIs" dxfId="5677" priority="7741" operator="equal">
      <formula>#REF!</formula>
    </cfRule>
    <cfRule type="cellIs" dxfId="5676" priority="7742" operator="equal">
      <formula>#REF!</formula>
    </cfRule>
    <cfRule type="cellIs" dxfId="5675" priority="7743" operator="equal">
      <formula>#REF!</formula>
    </cfRule>
    <cfRule type="cellIs" dxfId="5674" priority="7744" operator="equal">
      <formula>#REF!</formula>
    </cfRule>
    <cfRule type="cellIs" dxfId="5673" priority="7745" operator="equal">
      <formula>#REF!</formula>
    </cfRule>
  </conditionalFormatting>
  <conditionalFormatting sqref="I36:I38">
    <cfRule type="cellIs" dxfId="5672" priority="7708" operator="equal">
      <formula>#REF!</formula>
    </cfRule>
  </conditionalFormatting>
  <conditionalFormatting sqref="I31:I32">
    <cfRule type="cellIs" dxfId="5671" priority="7707" operator="equal">
      <formula>#REF!</formula>
    </cfRule>
  </conditionalFormatting>
  <conditionalFormatting sqref="I41">
    <cfRule type="cellIs" dxfId="5670" priority="7706" operator="equal">
      <formula>#REF!</formula>
    </cfRule>
  </conditionalFormatting>
  <conditionalFormatting sqref="AI31:AI32">
    <cfRule type="cellIs" dxfId="5669" priority="7699" operator="equal">
      <formula>"EXTREMO (RC/F)"</formula>
    </cfRule>
    <cfRule type="cellIs" dxfId="5668" priority="7700" operator="equal">
      <formula>"ALTO (RC/F)"</formula>
    </cfRule>
    <cfRule type="cellIs" dxfId="5667" priority="7701" operator="equal">
      <formula>"MODERADO (RC/F)"</formula>
    </cfRule>
    <cfRule type="cellIs" dxfId="5666" priority="7702" operator="equal">
      <formula>"EXTREMO"</formula>
    </cfRule>
    <cfRule type="cellIs" dxfId="5665" priority="7703" operator="equal">
      <formula>"ALTO"</formula>
    </cfRule>
    <cfRule type="cellIs" dxfId="5664" priority="7704" operator="equal">
      <formula>"MODERADO"</formula>
    </cfRule>
    <cfRule type="cellIs" dxfId="5663" priority="7705" operator="equal">
      <formula>"BAJO"</formula>
    </cfRule>
  </conditionalFormatting>
  <conditionalFormatting sqref="AE31:AE33">
    <cfRule type="cellIs" dxfId="5662" priority="7694" operator="equal">
      <formula>"MUY ALTA"</formula>
    </cfRule>
    <cfRule type="cellIs" dxfId="5661" priority="7695" operator="equal">
      <formula>"ALTA"</formula>
    </cfRule>
    <cfRule type="cellIs" dxfId="5660" priority="7696" operator="equal">
      <formula>"MEDIA"</formula>
    </cfRule>
    <cfRule type="cellIs" dxfId="5659" priority="7697" operator="equal">
      <formula>"BAJA"</formula>
    </cfRule>
    <cfRule type="cellIs" dxfId="5658" priority="7698" operator="equal">
      <formula>"MUY BAJA"</formula>
    </cfRule>
  </conditionalFormatting>
  <conditionalFormatting sqref="AG31:AG32">
    <cfRule type="cellIs" dxfId="5657" priority="7689" operator="equal">
      <formula>"CATASTROFICO"</formula>
    </cfRule>
    <cfRule type="cellIs" dxfId="5656" priority="7690" operator="equal">
      <formula>"MAYOR"</formula>
    </cfRule>
    <cfRule type="cellIs" dxfId="5655" priority="7691" operator="equal">
      <formula>"MODERADO"</formula>
    </cfRule>
    <cfRule type="cellIs" dxfId="5654" priority="7692" operator="equal">
      <formula>"MENOR"</formula>
    </cfRule>
    <cfRule type="cellIs" dxfId="5653" priority="7693" operator="equal">
      <formula>"LEVE"</formula>
    </cfRule>
  </conditionalFormatting>
  <conditionalFormatting sqref="AI31:AI32">
    <cfRule type="cellIs" dxfId="5652" priority="7652" operator="equal">
      <formula>#REF!</formula>
    </cfRule>
    <cfRule type="cellIs" dxfId="5651" priority="7653" operator="equal">
      <formula>#REF!</formula>
    </cfRule>
    <cfRule type="cellIs" dxfId="5650" priority="7654" operator="equal">
      <formula>#REF!</formula>
    </cfRule>
    <cfRule type="cellIs" dxfId="5649" priority="7655" operator="equal">
      <formula>#REF!</formula>
    </cfRule>
    <cfRule type="cellIs" dxfId="5648" priority="7656" operator="equal">
      <formula>#REF!</formula>
    </cfRule>
    <cfRule type="cellIs" dxfId="5647" priority="7657" operator="equal">
      <formula>#REF!</formula>
    </cfRule>
    <cfRule type="cellIs" dxfId="5646" priority="7658" operator="equal">
      <formula>#REF!</formula>
    </cfRule>
    <cfRule type="cellIs" dxfId="5645" priority="7659" operator="equal">
      <formula>#REF!</formula>
    </cfRule>
    <cfRule type="cellIs" dxfId="5644" priority="7660" operator="equal">
      <formula>#REF!</formula>
    </cfRule>
    <cfRule type="cellIs" dxfId="5643" priority="7661" operator="equal">
      <formula>#REF!</formula>
    </cfRule>
    <cfRule type="cellIs" dxfId="5642" priority="7662" operator="equal">
      <formula>#REF!</formula>
    </cfRule>
    <cfRule type="cellIs" dxfId="5641" priority="7663" operator="equal">
      <formula>#REF!</formula>
    </cfRule>
    <cfRule type="cellIs" dxfId="5640" priority="7664" operator="equal">
      <formula>#REF!</formula>
    </cfRule>
    <cfRule type="cellIs" dxfId="5639" priority="7665" operator="equal">
      <formula>#REF!</formula>
    </cfRule>
    <cfRule type="cellIs" dxfId="5638" priority="7666" operator="equal">
      <formula>#REF!</formula>
    </cfRule>
    <cfRule type="cellIs" dxfId="5637" priority="7667" operator="equal">
      <formula>#REF!</formula>
    </cfRule>
    <cfRule type="cellIs" dxfId="5636" priority="7668" operator="equal">
      <formula>#REF!</formula>
    </cfRule>
    <cfRule type="cellIs" dxfId="5635" priority="7669" operator="equal">
      <formula>#REF!</formula>
    </cfRule>
    <cfRule type="cellIs" dxfId="5634" priority="7670" operator="equal">
      <formula>#REF!</formula>
    </cfRule>
    <cfRule type="cellIs" dxfId="5633" priority="7671" operator="equal">
      <formula>#REF!</formula>
    </cfRule>
    <cfRule type="cellIs" dxfId="5632" priority="7672" operator="equal">
      <formula>#REF!</formula>
    </cfRule>
    <cfRule type="cellIs" dxfId="5631" priority="7673" operator="equal">
      <formula>#REF!</formula>
    </cfRule>
    <cfRule type="cellIs" dxfId="5630" priority="7674" operator="equal">
      <formula>#REF!</formula>
    </cfRule>
    <cfRule type="cellIs" dxfId="5629" priority="7675" operator="equal">
      <formula>#REF!</formula>
    </cfRule>
    <cfRule type="cellIs" dxfId="5628" priority="7676" operator="equal">
      <formula>#REF!</formula>
    </cfRule>
    <cfRule type="cellIs" dxfId="5627" priority="7677" operator="equal">
      <formula>#REF!</formula>
    </cfRule>
    <cfRule type="cellIs" dxfId="5626" priority="7678" operator="equal">
      <formula>#REF!</formula>
    </cfRule>
    <cfRule type="cellIs" dxfId="5625" priority="7679" operator="equal">
      <formula>#REF!</formula>
    </cfRule>
    <cfRule type="cellIs" dxfId="5624" priority="7680" operator="equal">
      <formula>#REF!</formula>
    </cfRule>
    <cfRule type="cellIs" dxfId="5623" priority="7681" operator="equal">
      <formula>#REF!</formula>
    </cfRule>
    <cfRule type="cellIs" dxfId="5622" priority="7682" operator="equal">
      <formula>#REF!</formula>
    </cfRule>
    <cfRule type="cellIs" dxfId="5621" priority="7683" operator="equal">
      <formula>#REF!</formula>
    </cfRule>
    <cfRule type="cellIs" dxfId="5620" priority="7684" operator="equal">
      <formula>#REF!</formula>
    </cfRule>
    <cfRule type="cellIs" dxfId="5619" priority="7685" operator="equal">
      <formula>#REF!</formula>
    </cfRule>
    <cfRule type="cellIs" dxfId="5618" priority="7686" operator="equal">
      <formula>#REF!</formula>
    </cfRule>
    <cfRule type="cellIs" dxfId="5617" priority="7687" operator="equal">
      <formula>#REF!</formula>
    </cfRule>
    <cfRule type="cellIs" dxfId="5616" priority="7688" operator="equal">
      <formula>#REF!</formula>
    </cfRule>
  </conditionalFormatting>
  <conditionalFormatting sqref="AE34">
    <cfRule type="cellIs" dxfId="5615" priority="7647" operator="equal">
      <formula>"MUY ALTA"</formula>
    </cfRule>
    <cfRule type="cellIs" dxfId="5614" priority="7648" operator="equal">
      <formula>"ALTA"</formula>
    </cfRule>
    <cfRule type="cellIs" dxfId="5613" priority="7649" operator="equal">
      <formula>"MEDIA"</formula>
    </cfRule>
    <cfRule type="cellIs" dxfId="5612" priority="7650" operator="equal">
      <formula>"BAJA"</formula>
    </cfRule>
    <cfRule type="cellIs" dxfId="5611" priority="7651" operator="equal">
      <formula>"MUY BAJA"</formula>
    </cfRule>
  </conditionalFormatting>
  <conditionalFormatting sqref="AE35">
    <cfRule type="cellIs" dxfId="5610" priority="7642" operator="equal">
      <formula>"MUY ALTA"</formula>
    </cfRule>
    <cfRule type="cellIs" dxfId="5609" priority="7643" operator="equal">
      <formula>"ALTA"</formula>
    </cfRule>
    <cfRule type="cellIs" dxfId="5608" priority="7644" operator="equal">
      <formula>"MEDIA"</formula>
    </cfRule>
    <cfRule type="cellIs" dxfId="5607" priority="7645" operator="equal">
      <formula>"BAJA"</formula>
    </cfRule>
    <cfRule type="cellIs" dxfId="5606" priority="7646" operator="equal">
      <formula>"MUY BAJA"</formula>
    </cfRule>
  </conditionalFormatting>
  <conditionalFormatting sqref="N31:N32">
    <cfRule type="cellIs" dxfId="5605" priority="7641" operator="equal">
      <formula>#REF!</formula>
    </cfRule>
  </conditionalFormatting>
  <conditionalFormatting sqref="L31:L32">
    <cfRule type="cellIs" dxfId="5604" priority="7636" operator="equal">
      <formula>"ALTA"</formula>
    </cfRule>
    <cfRule type="cellIs" dxfId="5603" priority="7637" operator="equal">
      <formula>"MUY ALTA"</formula>
    </cfRule>
    <cfRule type="cellIs" dxfId="5602" priority="7638" operator="equal">
      <formula>"MEDIA"</formula>
    </cfRule>
    <cfRule type="cellIs" dxfId="5601" priority="7639" operator="equal">
      <formula>"BAJA"</formula>
    </cfRule>
    <cfRule type="cellIs" dxfId="5600" priority="7640" operator="equal">
      <formula>"MUY BAJA"</formula>
    </cfRule>
  </conditionalFormatting>
  <conditionalFormatting sqref="N31:N32">
    <cfRule type="cellIs" dxfId="5599" priority="7628" operator="equal">
      <formula>"CATASTRÓFICO (RC-F)"</formula>
    </cfRule>
    <cfRule type="cellIs" dxfId="5598" priority="7629" operator="equal">
      <formula>"MAYOR (RC-F)"</formula>
    </cfRule>
    <cfRule type="cellIs" dxfId="5597" priority="7630" operator="equal">
      <formula>"MODERADO (RC-F)"</formula>
    </cfRule>
    <cfRule type="cellIs" dxfId="5596" priority="7631" operator="equal">
      <formula>"CATASTRÓFICO"</formula>
    </cfRule>
    <cfRule type="cellIs" dxfId="5595" priority="7632" operator="equal">
      <formula>"MAYOR"</formula>
    </cfRule>
    <cfRule type="cellIs" dxfId="5594" priority="7633" operator="equal">
      <formula>"MODERADO"</formula>
    </cfRule>
    <cfRule type="cellIs" dxfId="5593" priority="7634" operator="equal">
      <formula>"MENOR"</formula>
    </cfRule>
    <cfRule type="cellIs" dxfId="5592" priority="7635" operator="equal">
      <formula>"LEVE"</formula>
    </cfRule>
  </conditionalFormatting>
  <conditionalFormatting sqref="Q31:Q32">
    <cfRule type="cellIs" dxfId="5591" priority="7591" operator="equal">
      <formula>#REF!</formula>
    </cfRule>
    <cfRule type="cellIs" dxfId="5590" priority="7592" operator="equal">
      <formula>#REF!</formula>
    </cfRule>
    <cfRule type="cellIs" dxfId="5589" priority="7593" operator="equal">
      <formula>#REF!</formula>
    </cfRule>
    <cfRule type="cellIs" dxfId="5588" priority="7594" operator="equal">
      <formula>#REF!</formula>
    </cfRule>
    <cfRule type="cellIs" dxfId="5587" priority="7595" operator="equal">
      <formula>#REF!</formula>
    </cfRule>
    <cfRule type="cellIs" dxfId="5586" priority="7596" operator="equal">
      <formula>#REF!</formula>
    </cfRule>
    <cfRule type="cellIs" dxfId="5585" priority="7597" operator="equal">
      <formula>#REF!</formula>
    </cfRule>
    <cfRule type="cellIs" dxfId="5584" priority="7598" operator="equal">
      <formula>#REF!</formula>
    </cfRule>
    <cfRule type="cellIs" dxfId="5583" priority="7599" operator="equal">
      <formula>#REF!</formula>
    </cfRule>
    <cfRule type="cellIs" dxfId="5582" priority="7600" operator="equal">
      <formula>#REF!</formula>
    </cfRule>
    <cfRule type="cellIs" dxfId="5581" priority="7601" operator="equal">
      <formula>#REF!</formula>
    </cfRule>
    <cfRule type="cellIs" dxfId="5580" priority="7602" operator="equal">
      <formula>#REF!</formula>
    </cfRule>
    <cfRule type="cellIs" dxfId="5579" priority="7603" operator="equal">
      <formula>#REF!</formula>
    </cfRule>
    <cfRule type="cellIs" dxfId="5578" priority="7604" operator="equal">
      <formula>#REF!</formula>
    </cfRule>
    <cfRule type="cellIs" dxfId="5577" priority="7605" operator="equal">
      <formula>#REF!</formula>
    </cfRule>
    <cfRule type="cellIs" dxfId="5576" priority="7606" operator="equal">
      <formula>#REF!</formula>
    </cfRule>
    <cfRule type="cellIs" dxfId="5575" priority="7607" operator="equal">
      <formula>#REF!</formula>
    </cfRule>
    <cfRule type="cellIs" dxfId="5574" priority="7608" operator="equal">
      <formula>#REF!</formula>
    </cfRule>
    <cfRule type="cellIs" dxfId="5573" priority="7609" operator="equal">
      <formula>#REF!</formula>
    </cfRule>
    <cfRule type="cellIs" dxfId="5572" priority="7610" operator="equal">
      <formula>#REF!</formula>
    </cfRule>
    <cfRule type="cellIs" dxfId="5571" priority="7611" operator="equal">
      <formula>#REF!</formula>
    </cfRule>
    <cfRule type="cellIs" dxfId="5570" priority="7612" operator="equal">
      <formula>#REF!</formula>
    </cfRule>
    <cfRule type="cellIs" dxfId="5569" priority="7613" operator="equal">
      <formula>#REF!</formula>
    </cfRule>
    <cfRule type="cellIs" dxfId="5568" priority="7614" operator="equal">
      <formula>#REF!</formula>
    </cfRule>
    <cfRule type="cellIs" dxfId="5567" priority="7615" operator="equal">
      <formula>#REF!</formula>
    </cfRule>
    <cfRule type="cellIs" dxfId="5566" priority="7616" operator="equal">
      <formula>#REF!</formula>
    </cfRule>
    <cfRule type="cellIs" dxfId="5565" priority="7617" operator="equal">
      <formula>#REF!</formula>
    </cfRule>
    <cfRule type="cellIs" dxfId="5564" priority="7618" operator="equal">
      <formula>#REF!</formula>
    </cfRule>
    <cfRule type="cellIs" dxfId="5563" priority="7619" operator="equal">
      <formula>#REF!</formula>
    </cfRule>
    <cfRule type="cellIs" dxfId="5562" priority="7620" operator="equal">
      <formula>#REF!</formula>
    </cfRule>
    <cfRule type="cellIs" dxfId="5561" priority="7621" operator="equal">
      <formula>#REF!</formula>
    </cfRule>
    <cfRule type="cellIs" dxfId="5560" priority="7622" operator="equal">
      <formula>#REF!</formula>
    </cfRule>
    <cfRule type="cellIs" dxfId="5559" priority="7623" operator="equal">
      <formula>#REF!</formula>
    </cfRule>
    <cfRule type="cellIs" dxfId="5558" priority="7624" operator="equal">
      <formula>#REF!</formula>
    </cfRule>
    <cfRule type="cellIs" dxfId="5557" priority="7625" operator="equal">
      <formula>#REF!</formula>
    </cfRule>
    <cfRule type="cellIs" dxfId="5556" priority="7626" operator="equal">
      <formula>#REF!</formula>
    </cfRule>
    <cfRule type="cellIs" dxfId="5555" priority="7627" operator="equal">
      <formula>#REF!</formula>
    </cfRule>
  </conditionalFormatting>
  <conditionalFormatting sqref="Q31:Q32">
    <cfRule type="cellIs" dxfId="5554" priority="7584" operator="equal">
      <formula>"EXTREMO (RC/F)"</formula>
    </cfRule>
    <cfRule type="cellIs" dxfId="5553" priority="7585" operator="equal">
      <formula>"ALTO (RC/F)"</formula>
    </cfRule>
    <cfRule type="cellIs" dxfId="5552" priority="7586" operator="equal">
      <formula>"MODERADO (RC/F)"</formula>
    </cfRule>
    <cfRule type="cellIs" dxfId="5551" priority="7587" operator="equal">
      <formula>"EXTREMO"</formula>
    </cfRule>
    <cfRule type="cellIs" dxfId="5550" priority="7588" operator="equal">
      <formula>"ALTO"</formula>
    </cfRule>
    <cfRule type="cellIs" dxfId="5549" priority="7589" operator="equal">
      <formula>"MODERADO"</formula>
    </cfRule>
    <cfRule type="cellIs" dxfId="5548" priority="7590" operator="equal">
      <formula>"BAJO"</formula>
    </cfRule>
  </conditionalFormatting>
  <conditionalFormatting sqref="AE38">
    <cfRule type="cellIs" dxfId="5547" priority="7579" operator="equal">
      <formula>"MUY ALTA"</formula>
    </cfRule>
    <cfRule type="cellIs" dxfId="5546" priority="7580" operator="equal">
      <formula>"ALTA"</formula>
    </cfRule>
    <cfRule type="cellIs" dxfId="5545" priority="7581" operator="equal">
      <formula>"MEDIA"</formula>
    </cfRule>
    <cfRule type="cellIs" dxfId="5544" priority="7582" operator="equal">
      <formula>"BAJA"</formula>
    </cfRule>
    <cfRule type="cellIs" dxfId="5543" priority="7583" operator="equal">
      <formula>"MUY BAJA"</formula>
    </cfRule>
  </conditionalFormatting>
  <conditionalFormatting sqref="AG36:AG37">
    <cfRule type="cellIs" dxfId="5542" priority="7574" operator="equal">
      <formula>"CATASTROFICO"</formula>
    </cfRule>
    <cfRule type="cellIs" dxfId="5541" priority="7575" operator="equal">
      <formula>"MAYOR"</formula>
    </cfRule>
    <cfRule type="cellIs" dxfId="5540" priority="7576" operator="equal">
      <formula>"MODERADO"</formula>
    </cfRule>
    <cfRule type="cellIs" dxfId="5539" priority="7577" operator="equal">
      <formula>"MENOR"</formula>
    </cfRule>
    <cfRule type="cellIs" dxfId="5538" priority="7578" operator="equal">
      <formula>"LEVE"</formula>
    </cfRule>
  </conditionalFormatting>
  <conditionalFormatting sqref="Q40">
    <cfRule type="cellIs" dxfId="5537" priority="7536" operator="equal">
      <formula>#REF!</formula>
    </cfRule>
    <cfRule type="cellIs" dxfId="5536" priority="7538" operator="equal">
      <formula>#REF!</formula>
    </cfRule>
    <cfRule type="cellIs" dxfId="5535" priority="7539" operator="equal">
      <formula>#REF!</formula>
    </cfRule>
    <cfRule type="cellIs" dxfId="5534" priority="7540" operator="equal">
      <formula>#REF!</formula>
    </cfRule>
    <cfRule type="cellIs" dxfId="5533" priority="7541" operator="equal">
      <formula>#REF!</formula>
    </cfRule>
    <cfRule type="cellIs" dxfId="5532" priority="7542" operator="equal">
      <formula>#REF!</formula>
    </cfRule>
    <cfRule type="cellIs" dxfId="5531" priority="7543" operator="equal">
      <formula>#REF!</formula>
    </cfRule>
    <cfRule type="cellIs" dxfId="5530" priority="7544" operator="equal">
      <formula>#REF!</formula>
    </cfRule>
    <cfRule type="cellIs" dxfId="5529" priority="7545" operator="equal">
      <formula>#REF!</formula>
    </cfRule>
    <cfRule type="cellIs" dxfId="5528" priority="7546" operator="equal">
      <formula>#REF!</formula>
    </cfRule>
    <cfRule type="cellIs" dxfId="5527" priority="7547" operator="equal">
      <formula>#REF!</formula>
    </cfRule>
    <cfRule type="cellIs" dxfId="5526" priority="7548" operator="equal">
      <formula>#REF!</formula>
    </cfRule>
    <cfRule type="cellIs" dxfId="5525" priority="7549" operator="equal">
      <formula>#REF!</formula>
    </cfRule>
    <cfRule type="cellIs" dxfId="5524" priority="7550" operator="equal">
      <formula>#REF!</formula>
    </cfRule>
    <cfRule type="cellIs" dxfId="5523" priority="7551" operator="equal">
      <formula>#REF!</formula>
    </cfRule>
    <cfRule type="cellIs" dxfId="5522" priority="7552" operator="equal">
      <formula>#REF!</formula>
    </cfRule>
    <cfRule type="cellIs" dxfId="5521" priority="7553" operator="equal">
      <formula>#REF!</formula>
    </cfRule>
    <cfRule type="cellIs" dxfId="5520" priority="7554" operator="equal">
      <formula>#REF!</formula>
    </cfRule>
    <cfRule type="cellIs" dxfId="5519" priority="7555" operator="equal">
      <formula>#REF!</formula>
    </cfRule>
    <cfRule type="cellIs" dxfId="5518" priority="7556" operator="equal">
      <formula>#REF!</formula>
    </cfRule>
    <cfRule type="cellIs" dxfId="5517" priority="7557" operator="equal">
      <formula>#REF!</formula>
    </cfRule>
    <cfRule type="cellIs" dxfId="5516" priority="7558" operator="equal">
      <formula>#REF!</formula>
    </cfRule>
    <cfRule type="cellIs" dxfId="5515" priority="7559" operator="equal">
      <formula>#REF!</formula>
    </cfRule>
    <cfRule type="cellIs" dxfId="5514" priority="7560" operator="equal">
      <formula>#REF!</formula>
    </cfRule>
    <cfRule type="cellIs" dxfId="5513" priority="7561" operator="equal">
      <formula>#REF!</formula>
    </cfRule>
    <cfRule type="cellIs" dxfId="5512" priority="7562" operator="equal">
      <formula>#REF!</formula>
    </cfRule>
    <cfRule type="cellIs" dxfId="5511" priority="7563" operator="equal">
      <formula>#REF!</formula>
    </cfRule>
    <cfRule type="cellIs" dxfId="5510" priority="7564" operator="equal">
      <formula>#REF!</formula>
    </cfRule>
    <cfRule type="cellIs" dxfId="5509" priority="7565" operator="equal">
      <formula>#REF!</formula>
    </cfRule>
    <cfRule type="cellIs" dxfId="5508" priority="7566" operator="equal">
      <formula>#REF!</formula>
    </cfRule>
    <cfRule type="cellIs" dxfId="5507" priority="7567" operator="equal">
      <formula>#REF!</formula>
    </cfRule>
    <cfRule type="cellIs" dxfId="5506" priority="7568" operator="equal">
      <formula>#REF!</formula>
    </cfRule>
    <cfRule type="cellIs" dxfId="5505" priority="7569" operator="equal">
      <formula>#REF!</formula>
    </cfRule>
    <cfRule type="cellIs" dxfId="5504" priority="7570" operator="equal">
      <formula>#REF!</formula>
    </cfRule>
    <cfRule type="cellIs" dxfId="5503" priority="7571" operator="equal">
      <formula>#REF!</formula>
    </cfRule>
    <cfRule type="cellIs" dxfId="5502" priority="7572" operator="equal">
      <formula>#REF!</formula>
    </cfRule>
    <cfRule type="cellIs" dxfId="5501" priority="7573" operator="equal">
      <formula>#REF!</formula>
    </cfRule>
  </conditionalFormatting>
  <conditionalFormatting sqref="N40">
    <cfRule type="cellIs" dxfId="5500" priority="7537" operator="equal">
      <formula>#REF!</formula>
    </cfRule>
  </conditionalFormatting>
  <conditionalFormatting sqref="L40">
    <cfRule type="cellIs" dxfId="5499" priority="7531" operator="equal">
      <formula>"ALTA"</formula>
    </cfRule>
    <cfRule type="cellIs" dxfId="5498" priority="7532" operator="equal">
      <formula>"MUY ALTA"</formula>
    </cfRule>
    <cfRule type="cellIs" dxfId="5497" priority="7533" operator="equal">
      <formula>"MEDIA"</formula>
    </cfRule>
    <cfRule type="cellIs" dxfId="5496" priority="7534" operator="equal">
      <formula>"BAJA"</formula>
    </cfRule>
    <cfRule type="cellIs" dxfId="5495" priority="7535" operator="equal">
      <formula>"MUY BAJA"</formula>
    </cfRule>
  </conditionalFormatting>
  <conditionalFormatting sqref="N40">
    <cfRule type="cellIs" dxfId="5494" priority="7523" operator="equal">
      <formula>"CATASTRÓFICO (RC-F)"</formula>
    </cfRule>
    <cfRule type="cellIs" dxfId="5493" priority="7524" operator="equal">
      <formula>"MAYOR (RC-F)"</formula>
    </cfRule>
    <cfRule type="cellIs" dxfId="5492" priority="7525" operator="equal">
      <formula>"MODERADO (RC-F)"</formula>
    </cfRule>
    <cfRule type="cellIs" dxfId="5491" priority="7526" operator="equal">
      <formula>"CATASTRÓFICO"</formula>
    </cfRule>
    <cfRule type="cellIs" dxfId="5490" priority="7527" operator="equal">
      <formula>"MAYOR"</formula>
    </cfRule>
    <cfRule type="cellIs" dxfId="5489" priority="7528" operator="equal">
      <formula>"MODERADO"</formula>
    </cfRule>
    <cfRule type="cellIs" dxfId="5488" priority="7529" operator="equal">
      <formula>"MENOR"</formula>
    </cfRule>
    <cfRule type="cellIs" dxfId="5487" priority="7530" operator="equal">
      <formula>"LEVE"</formula>
    </cfRule>
  </conditionalFormatting>
  <conditionalFormatting sqref="Q40">
    <cfRule type="cellIs" dxfId="5486" priority="7516" operator="equal">
      <formula>"EXTREMO (RC/F)"</formula>
    </cfRule>
    <cfRule type="cellIs" dxfId="5485" priority="7517" operator="equal">
      <formula>"ALTO (RC/F)"</formula>
    </cfRule>
    <cfRule type="cellIs" dxfId="5484" priority="7518" operator="equal">
      <formula>"MODERADO (RC/F)"</formula>
    </cfRule>
    <cfRule type="cellIs" dxfId="5483" priority="7519" operator="equal">
      <formula>"EXTREMO"</formula>
    </cfRule>
    <cfRule type="cellIs" dxfId="5482" priority="7520" operator="equal">
      <formula>"ALTO"</formula>
    </cfRule>
    <cfRule type="cellIs" dxfId="5481" priority="7521" operator="equal">
      <formula>"MODERADO"</formula>
    </cfRule>
    <cfRule type="cellIs" dxfId="5480" priority="7522" operator="equal">
      <formula>"BAJO"</formula>
    </cfRule>
  </conditionalFormatting>
  <conditionalFormatting sqref="Q41">
    <cfRule type="cellIs" dxfId="5479" priority="7478" operator="equal">
      <formula>#REF!</formula>
    </cfRule>
    <cfRule type="cellIs" dxfId="5478" priority="7480" operator="equal">
      <formula>#REF!</formula>
    </cfRule>
    <cfRule type="cellIs" dxfId="5477" priority="7481" operator="equal">
      <formula>#REF!</formula>
    </cfRule>
    <cfRule type="cellIs" dxfId="5476" priority="7482" operator="equal">
      <formula>#REF!</formula>
    </cfRule>
    <cfRule type="cellIs" dxfId="5475" priority="7483" operator="equal">
      <formula>#REF!</formula>
    </cfRule>
    <cfRule type="cellIs" dxfId="5474" priority="7484" operator="equal">
      <formula>#REF!</formula>
    </cfRule>
    <cfRule type="cellIs" dxfId="5473" priority="7485" operator="equal">
      <formula>#REF!</formula>
    </cfRule>
    <cfRule type="cellIs" dxfId="5472" priority="7486" operator="equal">
      <formula>#REF!</formula>
    </cfRule>
    <cfRule type="cellIs" dxfId="5471" priority="7487" operator="equal">
      <formula>#REF!</formula>
    </cfRule>
    <cfRule type="cellIs" dxfId="5470" priority="7488" operator="equal">
      <formula>#REF!</formula>
    </cfRule>
    <cfRule type="cellIs" dxfId="5469" priority="7489" operator="equal">
      <formula>#REF!</formula>
    </cfRule>
    <cfRule type="cellIs" dxfId="5468" priority="7490" operator="equal">
      <formula>#REF!</formula>
    </cfRule>
    <cfRule type="cellIs" dxfId="5467" priority="7491" operator="equal">
      <formula>#REF!</formula>
    </cfRule>
    <cfRule type="cellIs" dxfId="5466" priority="7492" operator="equal">
      <formula>#REF!</formula>
    </cfRule>
    <cfRule type="cellIs" dxfId="5465" priority="7493" operator="equal">
      <formula>#REF!</formula>
    </cfRule>
    <cfRule type="cellIs" dxfId="5464" priority="7494" operator="equal">
      <formula>#REF!</formula>
    </cfRule>
    <cfRule type="cellIs" dxfId="5463" priority="7495" operator="equal">
      <formula>#REF!</formula>
    </cfRule>
    <cfRule type="cellIs" dxfId="5462" priority="7496" operator="equal">
      <formula>#REF!</formula>
    </cfRule>
    <cfRule type="cellIs" dxfId="5461" priority="7497" operator="equal">
      <formula>#REF!</formula>
    </cfRule>
    <cfRule type="cellIs" dxfId="5460" priority="7498" operator="equal">
      <formula>#REF!</formula>
    </cfRule>
    <cfRule type="cellIs" dxfId="5459" priority="7499" operator="equal">
      <formula>#REF!</formula>
    </cfRule>
    <cfRule type="cellIs" dxfId="5458" priority="7500" operator="equal">
      <formula>#REF!</formula>
    </cfRule>
    <cfRule type="cellIs" dxfId="5457" priority="7501" operator="equal">
      <formula>#REF!</formula>
    </cfRule>
    <cfRule type="cellIs" dxfId="5456" priority="7502" operator="equal">
      <formula>#REF!</formula>
    </cfRule>
    <cfRule type="cellIs" dxfId="5455" priority="7503" operator="equal">
      <formula>#REF!</formula>
    </cfRule>
    <cfRule type="cellIs" dxfId="5454" priority="7504" operator="equal">
      <formula>#REF!</formula>
    </cfRule>
    <cfRule type="cellIs" dxfId="5453" priority="7505" operator="equal">
      <formula>#REF!</formula>
    </cfRule>
    <cfRule type="cellIs" dxfId="5452" priority="7506" operator="equal">
      <formula>#REF!</formula>
    </cfRule>
    <cfRule type="cellIs" dxfId="5451" priority="7507" operator="equal">
      <formula>#REF!</formula>
    </cfRule>
    <cfRule type="cellIs" dxfId="5450" priority="7508" operator="equal">
      <formula>#REF!</formula>
    </cfRule>
    <cfRule type="cellIs" dxfId="5449" priority="7509" operator="equal">
      <formula>#REF!</formula>
    </cfRule>
    <cfRule type="cellIs" dxfId="5448" priority="7510" operator="equal">
      <formula>#REF!</formula>
    </cfRule>
    <cfRule type="cellIs" dxfId="5447" priority="7511" operator="equal">
      <formula>#REF!</formula>
    </cfRule>
    <cfRule type="cellIs" dxfId="5446" priority="7512" operator="equal">
      <formula>#REF!</formula>
    </cfRule>
    <cfRule type="cellIs" dxfId="5445" priority="7513" operator="equal">
      <formula>#REF!</formula>
    </cfRule>
    <cfRule type="cellIs" dxfId="5444" priority="7514" operator="equal">
      <formula>#REF!</formula>
    </cfRule>
    <cfRule type="cellIs" dxfId="5443" priority="7515" operator="equal">
      <formula>#REF!</formula>
    </cfRule>
  </conditionalFormatting>
  <conditionalFormatting sqref="N41">
    <cfRule type="cellIs" dxfId="5442" priority="7479" operator="equal">
      <formula>#REF!</formula>
    </cfRule>
  </conditionalFormatting>
  <conditionalFormatting sqref="L41">
    <cfRule type="cellIs" dxfId="5441" priority="7473" operator="equal">
      <formula>"ALTA"</formula>
    </cfRule>
    <cfRule type="cellIs" dxfId="5440" priority="7474" operator="equal">
      <formula>"MUY ALTA"</formula>
    </cfRule>
    <cfRule type="cellIs" dxfId="5439" priority="7475" operator="equal">
      <formula>"MEDIA"</formula>
    </cfRule>
    <cfRule type="cellIs" dxfId="5438" priority="7476" operator="equal">
      <formula>"BAJA"</formula>
    </cfRule>
    <cfRule type="cellIs" dxfId="5437" priority="7477" operator="equal">
      <formula>"MUY BAJA"</formula>
    </cfRule>
  </conditionalFormatting>
  <conditionalFormatting sqref="N41">
    <cfRule type="cellIs" dxfId="5436" priority="7465" operator="equal">
      <formula>"CATASTRÓFICO (RC-F)"</formula>
    </cfRule>
    <cfRule type="cellIs" dxfId="5435" priority="7466" operator="equal">
      <formula>"MAYOR (RC-F)"</formula>
    </cfRule>
    <cfRule type="cellIs" dxfId="5434" priority="7467" operator="equal">
      <formula>"MODERADO (RC-F)"</formula>
    </cfRule>
    <cfRule type="cellIs" dxfId="5433" priority="7468" operator="equal">
      <formula>"CATASTRÓFICO"</formula>
    </cfRule>
    <cfRule type="cellIs" dxfId="5432" priority="7469" operator="equal">
      <formula>"MAYOR"</formula>
    </cfRule>
    <cfRule type="cellIs" dxfId="5431" priority="7470" operator="equal">
      <formula>"MODERADO"</formula>
    </cfRule>
    <cfRule type="cellIs" dxfId="5430" priority="7471" operator="equal">
      <formula>"MENOR"</formula>
    </cfRule>
    <cfRule type="cellIs" dxfId="5429" priority="7472" operator="equal">
      <formula>"LEVE"</formula>
    </cfRule>
  </conditionalFormatting>
  <conditionalFormatting sqref="Q41">
    <cfRule type="cellIs" dxfId="5428" priority="7458" operator="equal">
      <formula>"EXTREMO (RC/F)"</formula>
    </cfRule>
    <cfRule type="cellIs" dxfId="5427" priority="7459" operator="equal">
      <formula>"ALTO (RC/F)"</formula>
    </cfRule>
    <cfRule type="cellIs" dxfId="5426" priority="7460" operator="equal">
      <formula>"MODERADO (RC/F)"</formula>
    </cfRule>
    <cfRule type="cellIs" dxfId="5425" priority="7461" operator="equal">
      <formula>"EXTREMO"</formula>
    </cfRule>
    <cfRule type="cellIs" dxfId="5424" priority="7462" operator="equal">
      <formula>"ALTO"</formula>
    </cfRule>
    <cfRule type="cellIs" dxfId="5423" priority="7463" operator="equal">
      <formula>"MODERADO"</formula>
    </cfRule>
    <cfRule type="cellIs" dxfId="5422" priority="7464" operator="equal">
      <formula>"BAJO"</formula>
    </cfRule>
  </conditionalFormatting>
  <conditionalFormatting sqref="AI40">
    <cfRule type="cellIs" dxfId="5421" priority="7451" operator="equal">
      <formula>"EXTREMO (RC/F)"</formula>
    </cfRule>
    <cfRule type="cellIs" dxfId="5420" priority="7452" operator="equal">
      <formula>"ALTO (RC/F)"</formula>
    </cfRule>
    <cfRule type="cellIs" dxfId="5419" priority="7453" operator="equal">
      <formula>"MODERADO (RC/F)"</formula>
    </cfRule>
    <cfRule type="cellIs" dxfId="5418" priority="7454" operator="equal">
      <formula>"EXTREMO"</formula>
    </cfRule>
    <cfRule type="cellIs" dxfId="5417" priority="7455" operator="equal">
      <formula>"ALTO"</formula>
    </cfRule>
    <cfRule type="cellIs" dxfId="5416" priority="7456" operator="equal">
      <formula>"MODERADO"</formula>
    </cfRule>
    <cfRule type="cellIs" dxfId="5415" priority="7457" operator="equal">
      <formula>"BAJO"</formula>
    </cfRule>
  </conditionalFormatting>
  <conditionalFormatting sqref="AI40">
    <cfRule type="cellIs" dxfId="5414" priority="7414" operator="equal">
      <formula>#REF!</formula>
    </cfRule>
    <cfRule type="cellIs" dxfId="5413" priority="7415" operator="equal">
      <formula>#REF!</formula>
    </cfRule>
    <cfRule type="cellIs" dxfId="5412" priority="7416" operator="equal">
      <formula>#REF!</formula>
    </cfRule>
    <cfRule type="cellIs" dxfId="5411" priority="7417" operator="equal">
      <formula>#REF!</formula>
    </cfRule>
    <cfRule type="cellIs" dxfId="5410" priority="7418" operator="equal">
      <formula>#REF!</formula>
    </cfRule>
    <cfRule type="cellIs" dxfId="5409" priority="7419" operator="equal">
      <formula>#REF!</formula>
    </cfRule>
    <cfRule type="cellIs" dxfId="5408" priority="7420" operator="equal">
      <formula>#REF!</formula>
    </cfRule>
    <cfRule type="cellIs" dxfId="5407" priority="7421" operator="equal">
      <formula>#REF!</formula>
    </cfRule>
    <cfRule type="cellIs" dxfId="5406" priority="7422" operator="equal">
      <formula>#REF!</formula>
    </cfRule>
    <cfRule type="cellIs" dxfId="5405" priority="7423" operator="equal">
      <formula>#REF!</formula>
    </cfRule>
    <cfRule type="cellIs" dxfId="5404" priority="7424" operator="equal">
      <formula>#REF!</formula>
    </cfRule>
    <cfRule type="cellIs" dxfId="5403" priority="7425" operator="equal">
      <formula>#REF!</formula>
    </cfRule>
    <cfRule type="cellIs" dxfId="5402" priority="7426" operator="equal">
      <formula>#REF!</formula>
    </cfRule>
    <cfRule type="cellIs" dxfId="5401" priority="7427" operator="equal">
      <formula>#REF!</formula>
    </cfRule>
    <cfRule type="cellIs" dxfId="5400" priority="7428" operator="equal">
      <formula>#REF!</formula>
    </cfRule>
    <cfRule type="cellIs" dxfId="5399" priority="7429" operator="equal">
      <formula>#REF!</formula>
    </cfRule>
    <cfRule type="cellIs" dxfId="5398" priority="7430" operator="equal">
      <formula>#REF!</formula>
    </cfRule>
    <cfRule type="cellIs" dxfId="5397" priority="7431" operator="equal">
      <formula>#REF!</formula>
    </cfRule>
    <cfRule type="cellIs" dxfId="5396" priority="7432" operator="equal">
      <formula>#REF!</formula>
    </cfRule>
    <cfRule type="cellIs" dxfId="5395" priority="7433" operator="equal">
      <formula>#REF!</formula>
    </cfRule>
    <cfRule type="cellIs" dxfId="5394" priority="7434" operator="equal">
      <formula>#REF!</formula>
    </cfRule>
    <cfRule type="cellIs" dxfId="5393" priority="7435" operator="equal">
      <formula>#REF!</formula>
    </cfRule>
    <cfRule type="cellIs" dxfId="5392" priority="7436" operator="equal">
      <formula>#REF!</formula>
    </cfRule>
    <cfRule type="cellIs" dxfId="5391" priority="7437" operator="equal">
      <formula>#REF!</formula>
    </cfRule>
    <cfRule type="cellIs" dxfId="5390" priority="7438" operator="equal">
      <formula>#REF!</formula>
    </cfRule>
    <cfRule type="cellIs" dxfId="5389" priority="7439" operator="equal">
      <formula>#REF!</formula>
    </cfRule>
    <cfRule type="cellIs" dxfId="5388" priority="7440" operator="equal">
      <formula>#REF!</formula>
    </cfRule>
    <cfRule type="cellIs" dxfId="5387" priority="7441" operator="equal">
      <formula>#REF!</formula>
    </cfRule>
    <cfRule type="cellIs" dxfId="5386" priority="7442" operator="equal">
      <formula>#REF!</formula>
    </cfRule>
    <cfRule type="cellIs" dxfId="5385" priority="7443" operator="equal">
      <formula>#REF!</formula>
    </cfRule>
    <cfRule type="cellIs" dxfId="5384" priority="7444" operator="equal">
      <formula>#REF!</formula>
    </cfRule>
    <cfRule type="cellIs" dxfId="5383" priority="7445" operator="equal">
      <formula>#REF!</formula>
    </cfRule>
    <cfRule type="cellIs" dxfId="5382" priority="7446" operator="equal">
      <formula>#REF!</formula>
    </cfRule>
    <cfRule type="cellIs" dxfId="5381" priority="7447" operator="equal">
      <formula>#REF!</formula>
    </cfRule>
    <cfRule type="cellIs" dxfId="5380" priority="7448" operator="equal">
      <formula>#REF!</formula>
    </cfRule>
    <cfRule type="cellIs" dxfId="5379" priority="7449" operator="equal">
      <formula>#REF!</formula>
    </cfRule>
    <cfRule type="cellIs" dxfId="5378" priority="7450" operator="equal">
      <formula>#REF!</formula>
    </cfRule>
  </conditionalFormatting>
  <conditionalFormatting sqref="AE40">
    <cfRule type="cellIs" dxfId="5377" priority="7409" operator="equal">
      <formula>"MUY ALTA"</formula>
    </cfRule>
    <cfRule type="cellIs" dxfId="5376" priority="7410" operator="equal">
      <formula>"ALTA"</formula>
    </cfRule>
    <cfRule type="cellIs" dxfId="5375" priority="7411" operator="equal">
      <formula>"MEDIA"</formula>
    </cfRule>
    <cfRule type="cellIs" dxfId="5374" priority="7412" operator="equal">
      <formula>"BAJA"</formula>
    </cfRule>
    <cfRule type="cellIs" dxfId="5373" priority="7413" operator="equal">
      <formula>"MUY BAJA"</formula>
    </cfRule>
  </conditionalFormatting>
  <conditionalFormatting sqref="AG40">
    <cfRule type="cellIs" dxfId="5372" priority="7404" operator="equal">
      <formula>"CATASTROFICO"</formula>
    </cfRule>
    <cfRule type="cellIs" dxfId="5371" priority="7405" operator="equal">
      <formula>"MAYOR"</formula>
    </cfRule>
    <cfRule type="cellIs" dxfId="5370" priority="7406" operator="equal">
      <formula>"MODERADO"</formula>
    </cfRule>
    <cfRule type="cellIs" dxfId="5369" priority="7407" operator="equal">
      <formula>"MENOR"</formula>
    </cfRule>
    <cfRule type="cellIs" dxfId="5368" priority="7408" operator="equal">
      <formula>"LEVE"</formula>
    </cfRule>
  </conditionalFormatting>
  <conditionalFormatting sqref="AI41">
    <cfRule type="cellIs" dxfId="5367" priority="7397" operator="equal">
      <formula>"EXTREMO (RC/F)"</formula>
    </cfRule>
    <cfRule type="cellIs" dxfId="5366" priority="7398" operator="equal">
      <formula>"ALTO (RC/F)"</formula>
    </cfRule>
    <cfRule type="cellIs" dxfId="5365" priority="7399" operator="equal">
      <formula>"MODERADO (RC/F)"</formula>
    </cfRule>
    <cfRule type="cellIs" dxfId="5364" priority="7400" operator="equal">
      <formula>"EXTREMO"</formula>
    </cfRule>
    <cfRule type="cellIs" dxfId="5363" priority="7401" operator="equal">
      <formula>"ALTO"</formula>
    </cfRule>
    <cfRule type="cellIs" dxfId="5362" priority="7402" operator="equal">
      <formula>"MODERADO"</formula>
    </cfRule>
    <cfRule type="cellIs" dxfId="5361" priority="7403" operator="equal">
      <formula>"BAJO"</formula>
    </cfRule>
  </conditionalFormatting>
  <conditionalFormatting sqref="AI41">
    <cfRule type="cellIs" dxfId="5360" priority="7360" operator="equal">
      <formula>#REF!</formula>
    </cfRule>
    <cfRule type="cellIs" dxfId="5359" priority="7361" operator="equal">
      <formula>#REF!</formula>
    </cfRule>
    <cfRule type="cellIs" dxfId="5358" priority="7362" operator="equal">
      <formula>#REF!</formula>
    </cfRule>
    <cfRule type="cellIs" dxfId="5357" priority="7363" operator="equal">
      <formula>#REF!</formula>
    </cfRule>
    <cfRule type="cellIs" dxfId="5356" priority="7364" operator="equal">
      <formula>#REF!</formula>
    </cfRule>
    <cfRule type="cellIs" dxfId="5355" priority="7365" operator="equal">
      <formula>#REF!</formula>
    </cfRule>
    <cfRule type="cellIs" dxfId="5354" priority="7366" operator="equal">
      <formula>#REF!</formula>
    </cfRule>
    <cfRule type="cellIs" dxfId="5353" priority="7367" operator="equal">
      <formula>#REF!</formula>
    </cfRule>
    <cfRule type="cellIs" dxfId="5352" priority="7368" operator="equal">
      <formula>#REF!</formula>
    </cfRule>
    <cfRule type="cellIs" dxfId="5351" priority="7369" operator="equal">
      <formula>#REF!</formula>
    </cfRule>
    <cfRule type="cellIs" dxfId="5350" priority="7370" operator="equal">
      <formula>#REF!</formula>
    </cfRule>
    <cfRule type="cellIs" dxfId="5349" priority="7371" operator="equal">
      <formula>#REF!</formula>
    </cfRule>
    <cfRule type="cellIs" dxfId="5348" priority="7372" operator="equal">
      <formula>#REF!</formula>
    </cfRule>
    <cfRule type="cellIs" dxfId="5347" priority="7373" operator="equal">
      <formula>#REF!</formula>
    </cfRule>
    <cfRule type="cellIs" dxfId="5346" priority="7374" operator="equal">
      <formula>#REF!</formula>
    </cfRule>
    <cfRule type="cellIs" dxfId="5345" priority="7375" operator="equal">
      <formula>#REF!</formula>
    </cfRule>
    <cfRule type="cellIs" dxfId="5344" priority="7376" operator="equal">
      <formula>#REF!</formula>
    </cfRule>
    <cfRule type="cellIs" dxfId="5343" priority="7377" operator="equal">
      <formula>#REF!</formula>
    </cfRule>
    <cfRule type="cellIs" dxfId="5342" priority="7378" operator="equal">
      <formula>#REF!</formula>
    </cfRule>
    <cfRule type="cellIs" dxfId="5341" priority="7379" operator="equal">
      <formula>#REF!</formula>
    </cfRule>
    <cfRule type="cellIs" dxfId="5340" priority="7380" operator="equal">
      <formula>#REF!</formula>
    </cfRule>
    <cfRule type="cellIs" dxfId="5339" priority="7381" operator="equal">
      <formula>#REF!</formula>
    </cfRule>
    <cfRule type="cellIs" dxfId="5338" priority="7382" operator="equal">
      <formula>#REF!</formula>
    </cfRule>
    <cfRule type="cellIs" dxfId="5337" priority="7383" operator="equal">
      <formula>#REF!</formula>
    </cfRule>
    <cfRule type="cellIs" dxfId="5336" priority="7384" operator="equal">
      <formula>#REF!</formula>
    </cfRule>
    <cfRule type="cellIs" dxfId="5335" priority="7385" operator="equal">
      <formula>#REF!</formula>
    </cfRule>
    <cfRule type="cellIs" dxfId="5334" priority="7386" operator="equal">
      <formula>#REF!</formula>
    </cfRule>
    <cfRule type="cellIs" dxfId="5333" priority="7387" operator="equal">
      <formula>#REF!</formula>
    </cfRule>
    <cfRule type="cellIs" dxfId="5332" priority="7388" operator="equal">
      <formula>#REF!</formula>
    </cfRule>
    <cfRule type="cellIs" dxfId="5331" priority="7389" operator="equal">
      <formula>#REF!</formula>
    </cfRule>
    <cfRule type="cellIs" dxfId="5330" priority="7390" operator="equal">
      <formula>#REF!</formula>
    </cfRule>
    <cfRule type="cellIs" dxfId="5329" priority="7391" operator="equal">
      <formula>#REF!</formula>
    </cfRule>
    <cfRule type="cellIs" dxfId="5328" priority="7392" operator="equal">
      <formula>#REF!</formula>
    </cfRule>
    <cfRule type="cellIs" dxfId="5327" priority="7393" operator="equal">
      <formula>#REF!</formula>
    </cfRule>
    <cfRule type="cellIs" dxfId="5326" priority="7394" operator="equal">
      <formula>#REF!</formula>
    </cfRule>
    <cfRule type="cellIs" dxfId="5325" priority="7395" operator="equal">
      <formula>#REF!</formula>
    </cfRule>
    <cfRule type="cellIs" dxfId="5324" priority="7396" operator="equal">
      <formula>#REF!</formula>
    </cfRule>
  </conditionalFormatting>
  <conditionalFormatting sqref="AE41">
    <cfRule type="cellIs" dxfId="5323" priority="7355" operator="equal">
      <formula>"MUY ALTA"</formula>
    </cfRule>
    <cfRule type="cellIs" dxfId="5322" priority="7356" operator="equal">
      <formula>"ALTA"</formula>
    </cfRule>
    <cfRule type="cellIs" dxfId="5321" priority="7357" operator="equal">
      <formula>"MEDIA"</formula>
    </cfRule>
    <cfRule type="cellIs" dxfId="5320" priority="7358" operator="equal">
      <formula>"BAJA"</formula>
    </cfRule>
    <cfRule type="cellIs" dxfId="5319" priority="7359" operator="equal">
      <formula>"MUY BAJA"</formula>
    </cfRule>
  </conditionalFormatting>
  <conditionalFormatting sqref="AG41">
    <cfRule type="cellIs" dxfId="5318" priority="7350" operator="equal">
      <formula>"CATASTROFICO"</formula>
    </cfRule>
    <cfRule type="cellIs" dxfId="5317" priority="7351" operator="equal">
      <formula>"MAYOR"</formula>
    </cfRule>
    <cfRule type="cellIs" dxfId="5316" priority="7352" operator="equal">
      <formula>"MODERADO"</formula>
    </cfRule>
    <cfRule type="cellIs" dxfId="5315" priority="7353" operator="equal">
      <formula>"MENOR"</formula>
    </cfRule>
    <cfRule type="cellIs" dxfId="5314" priority="7354" operator="equal">
      <formula>"LEVE"</formula>
    </cfRule>
  </conditionalFormatting>
  <conditionalFormatting sqref="AE36">
    <cfRule type="cellIs" dxfId="5313" priority="7345" operator="equal">
      <formula>"MUY ALTA"</formula>
    </cfRule>
    <cfRule type="cellIs" dxfId="5312" priority="7346" operator="equal">
      <formula>"ALTA"</formula>
    </cfRule>
    <cfRule type="cellIs" dxfId="5311" priority="7347" operator="equal">
      <formula>"MEDIA"</formula>
    </cfRule>
    <cfRule type="cellIs" dxfId="5310" priority="7348" operator="equal">
      <formula>"BAJA"</formula>
    </cfRule>
    <cfRule type="cellIs" dxfId="5309" priority="7349" operator="equal">
      <formula>"MUY BAJA"</formula>
    </cfRule>
  </conditionalFormatting>
  <conditionalFormatting sqref="I40">
    <cfRule type="cellIs" dxfId="5308" priority="7344" operator="equal">
      <formula>#REF!</formula>
    </cfRule>
  </conditionalFormatting>
  <conditionalFormatting sqref="AI173:AI178 Q173:Q178">
    <cfRule type="cellIs" dxfId="5307" priority="7306" operator="equal">
      <formula>#REF!</formula>
    </cfRule>
    <cfRule type="cellIs" dxfId="5306" priority="7308" operator="equal">
      <formula>#REF!</formula>
    </cfRule>
    <cfRule type="cellIs" dxfId="5305" priority="7309" operator="equal">
      <formula>#REF!</formula>
    </cfRule>
    <cfRule type="cellIs" dxfId="5304" priority="7310" operator="equal">
      <formula>#REF!</formula>
    </cfRule>
    <cfRule type="cellIs" dxfId="5303" priority="7311" operator="equal">
      <formula>#REF!</formula>
    </cfRule>
    <cfRule type="cellIs" dxfId="5302" priority="7312" operator="equal">
      <formula>#REF!</formula>
    </cfRule>
    <cfRule type="cellIs" dxfId="5301" priority="7313" operator="equal">
      <formula>#REF!</formula>
    </cfRule>
    <cfRule type="cellIs" dxfId="5300" priority="7314" operator="equal">
      <formula>#REF!</formula>
    </cfRule>
    <cfRule type="cellIs" dxfId="5299" priority="7315" operator="equal">
      <formula>#REF!</formula>
    </cfRule>
    <cfRule type="cellIs" dxfId="5298" priority="7316" operator="equal">
      <formula>#REF!</formula>
    </cfRule>
    <cfRule type="cellIs" dxfId="5297" priority="7317" operator="equal">
      <formula>#REF!</formula>
    </cfRule>
    <cfRule type="cellIs" dxfId="5296" priority="7318" operator="equal">
      <formula>#REF!</formula>
    </cfRule>
    <cfRule type="cellIs" dxfId="5295" priority="7319" operator="equal">
      <formula>#REF!</formula>
    </cfRule>
    <cfRule type="cellIs" dxfId="5294" priority="7320" operator="equal">
      <formula>#REF!</formula>
    </cfRule>
    <cfRule type="cellIs" dxfId="5293" priority="7321" operator="equal">
      <formula>#REF!</formula>
    </cfRule>
    <cfRule type="cellIs" dxfId="5292" priority="7322" operator="equal">
      <formula>#REF!</formula>
    </cfRule>
    <cfRule type="cellIs" dxfId="5291" priority="7323" operator="equal">
      <formula>#REF!</formula>
    </cfRule>
    <cfRule type="cellIs" dxfId="5290" priority="7324" operator="equal">
      <formula>#REF!</formula>
    </cfRule>
    <cfRule type="cellIs" dxfId="5289" priority="7325" operator="equal">
      <formula>#REF!</formula>
    </cfRule>
    <cfRule type="cellIs" dxfId="5288" priority="7326" operator="equal">
      <formula>#REF!</formula>
    </cfRule>
    <cfRule type="cellIs" dxfId="5287" priority="7327" operator="equal">
      <formula>#REF!</formula>
    </cfRule>
    <cfRule type="cellIs" dxfId="5286" priority="7328" operator="equal">
      <formula>#REF!</formula>
    </cfRule>
    <cfRule type="cellIs" dxfId="5285" priority="7329" operator="equal">
      <formula>#REF!</formula>
    </cfRule>
    <cfRule type="cellIs" dxfId="5284" priority="7330" operator="equal">
      <formula>#REF!</formula>
    </cfRule>
    <cfRule type="cellIs" dxfId="5283" priority="7331" operator="equal">
      <formula>#REF!</formula>
    </cfRule>
    <cfRule type="cellIs" dxfId="5282" priority="7332" operator="equal">
      <formula>#REF!</formula>
    </cfRule>
    <cfRule type="cellIs" dxfId="5281" priority="7333" operator="equal">
      <formula>#REF!</formula>
    </cfRule>
    <cfRule type="cellIs" dxfId="5280" priority="7334" operator="equal">
      <formula>#REF!</formula>
    </cfRule>
    <cfRule type="cellIs" dxfId="5279" priority="7335" operator="equal">
      <formula>#REF!</formula>
    </cfRule>
    <cfRule type="cellIs" dxfId="5278" priority="7336" operator="equal">
      <formula>#REF!</formula>
    </cfRule>
    <cfRule type="cellIs" dxfId="5277" priority="7337" operator="equal">
      <formula>#REF!</formula>
    </cfRule>
    <cfRule type="cellIs" dxfId="5276" priority="7338" operator="equal">
      <formula>#REF!</formula>
    </cfRule>
    <cfRule type="cellIs" dxfId="5275" priority="7339" operator="equal">
      <formula>#REF!</formula>
    </cfRule>
    <cfRule type="cellIs" dxfId="5274" priority="7340" operator="equal">
      <formula>#REF!</formula>
    </cfRule>
    <cfRule type="cellIs" dxfId="5273" priority="7341" operator="equal">
      <formula>#REF!</formula>
    </cfRule>
    <cfRule type="cellIs" dxfId="5272" priority="7342" operator="equal">
      <formula>#REF!</formula>
    </cfRule>
    <cfRule type="cellIs" dxfId="5271" priority="7343" operator="equal">
      <formula>#REF!</formula>
    </cfRule>
  </conditionalFormatting>
  <conditionalFormatting sqref="I173:I178 N173:N178">
    <cfRule type="cellIs" dxfId="5270" priority="7307" operator="equal">
      <formula>#REF!</formula>
    </cfRule>
  </conditionalFormatting>
  <conditionalFormatting sqref="L173:L178">
    <cfRule type="cellIs" dxfId="5269" priority="7301" operator="equal">
      <formula>"ALTA"</formula>
    </cfRule>
    <cfRule type="cellIs" dxfId="5268" priority="7302" operator="equal">
      <formula>"MUY ALTA"</formula>
    </cfRule>
    <cfRule type="cellIs" dxfId="5267" priority="7303" operator="equal">
      <formula>"MEDIA"</formula>
    </cfRule>
    <cfRule type="cellIs" dxfId="5266" priority="7304" operator="equal">
      <formula>"BAJA"</formula>
    </cfRule>
    <cfRule type="cellIs" dxfId="5265" priority="7305" operator="equal">
      <formula>"MUY BAJA"</formula>
    </cfRule>
  </conditionalFormatting>
  <conditionalFormatting sqref="N173:N178">
    <cfRule type="cellIs" dxfId="5264" priority="7293" operator="equal">
      <formula>"CATASTRÓFICO (RC-F)"</formula>
    </cfRule>
    <cfRule type="cellIs" dxfId="5263" priority="7294" operator="equal">
      <formula>"MAYOR (RC-F)"</formula>
    </cfRule>
    <cfRule type="cellIs" dxfId="5262" priority="7295" operator="equal">
      <formula>"MODERADO (RC-F)"</formula>
    </cfRule>
    <cfRule type="cellIs" dxfId="5261" priority="7296" operator="equal">
      <formula>"CATASTRÓFICO"</formula>
    </cfRule>
    <cfRule type="cellIs" dxfId="5260" priority="7297" operator="equal">
      <formula>"MAYOR"</formula>
    </cfRule>
    <cfRule type="cellIs" dxfId="5259" priority="7298" operator="equal">
      <formula>"MODERADO"</formula>
    </cfRule>
    <cfRule type="cellIs" dxfId="5258" priority="7299" operator="equal">
      <formula>"MENOR"</formula>
    </cfRule>
    <cfRule type="cellIs" dxfId="5257" priority="7300" operator="equal">
      <formula>"LEVE"</formula>
    </cfRule>
  </conditionalFormatting>
  <conditionalFormatting sqref="AI173:AI178 Q173:Q178">
    <cfRule type="cellIs" dxfId="5256" priority="7286" operator="equal">
      <formula>"EXTREMO (RC/F)"</formula>
    </cfRule>
    <cfRule type="cellIs" dxfId="5255" priority="7287" operator="equal">
      <formula>"ALTO (RC/F)"</formula>
    </cfRule>
    <cfRule type="cellIs" dxfId="5254" priority="7288" operator="equal">
      <formula>"MODERADO (RC/F)"</formula>
    </cfRule>
    <cfRule type="cellIs" dxfId="5253" priority="7289" operator="equal">
      <formula>"EXTREMO"</formula>
    </cfRule>
    <cfRule type="cellIs" dxfId="5252" priority="7290" operator="equal">
      <formula>"ALTO"</formula>
    </cfRule>
    <cfRule type="cellIs" dxfId="5251" priority="7291" operator="equal">
      <formula>"MODERADO"</formula>
    </cfRule>
    <cfRule type="cellIs" dxfId="5250" priority="7292" operator="equal">
      <formula>"BAJO"</formula>
    </cfRule>
  </conditionalFormatting>
  <conditionalFormatting sqref="AG173:AG178">
    <cfRule type="cellIs" dxfId="5249" priority="7281" operator="equal">
      <formula>"CATASTROFICO"</formula>
    </cfRule>
    <cfRule type="cellIs" dxfId="5248" priority="7282" operator="equal">
      <formula>"MAYOR"</formula>
    </cfRule>
    <cfRule type="cellIs" dxfId="5247" priority="7283" operator="equal">
      <formula>"MODERADO"</formula>
    </cfRule>
    <cfRule type="cellIs" dxfId="5246" priority="7284" operator="equal">
      <formula>"MENOR"</formula>
    </cfRule>
    <cfRule type="cellIs" dxfId="5245" priority="7285" operator="equal">
      <formula>"LEVE"</formula>
    </cfRule>
  </conditionalFormatting>
  <conditionalFormatting sqref="AE179:AE180">
    <cfRule type="cellIs" dxfId="5244" priority="7233" operator="equal">
      <formula>"MUY ALTA"</formula>
    </cfRule>
    <cfRule type="cellIs" dxfId="5243" priority="7234" operator="equal">
      <formula>"ALTA"</formula>
    </cfRule>
    <cfRule type="cellIs" dxfId="5242" priority="7235" operator="equal">
      <formula>"MEDIA"</formula>
    </cfRule>
    <cfRule type="cellIs" dxfId="5241" priority="7236" operator="equal">
      <formula>"BAJA"</formula>
    </cfRule>
    <cfRule type="cellIs" dxfId="5240" priority="7237" operator="equal">
      <formula>"MUY BAJA"</formula>
    </cfRule>
  </conditionalFormatting>
  <conditionalFormatting sqref="AI180 Q180">
    <cfRule type="cellIs" dxfId="5239" priority="7190" operator="equal">
      <formula>#REF!</formula>
    </cfRule>
    <cfRule type="cellIs" dxfId="5238" priority="7192" operator="equal">
      <formula>#REF!</formula>
    </cfRule>
    <cfRule type="cellIs" dxfId="5237" priority="7193" operator="equal">
      <formula>#REF!</formula>
    </cfRule>
    <cfRule type="cellIs" dxfId="5236" priority="7194" operator="equal">
      <formula>#REF!</formula>
    </cfRule>
    <cfRule type="cellIs" dxfId="5235" priority="7195" operator="equal">
      <formula>#REF!</formula>
    </cfRule>
    <cfRule type="cellIs" dxfId="5234" priority="7196" operator="equal">
      <formula>#REF!</formula>
    </cfRule>
    <cfRule type="cellIs" dxfId="5233" priority="7197" operator="equal">
      <formula>#REF!</formula>
    </cfRule>
    <cfRule type="cellIs" dxfId="5232" priority="7198" operator="equal">
      <formula>#REF!</formula>
    </cfRule>
    <cfRule type="cellIs" dxfId="5231" priority="7199" operator="equal">
      <formula>#REF!</formula>
    </cfRule>
    <cfRule type="cellIs" dxfId="5230" priority="7200" operator="equal">
      <formula>#REF!</formula>
    </cfRule>
    <cfRule type="cellIs" dxfId="5229" priority="7201" operator="equal">
      <formula>#REF!</formula>
    </cfRule>
    <cfRule type="cellIs" dxfId="5228" priority="7202" operator="equal">
      <formula>#REF!</formula>
    </cfRule>
    <cfRule type="cellIs" dxfId="5227" priority="7203" operator="equal">
      <formula>#REF!</formula>
    </cfRule>
    <cfRule type="cellIs" dxfId="5226" priority="7204" operator="equal">
      <formula>#REF!</formula>
    </cfRule>
    <cfRule type="cellIs" dxfId="5225" priority="7205" operator="equal">
      <formula>#REF!</formula>
    </cfRule>
    <cfRule type="cellIs" dxfId="5224" priority="7206" operator="equal">
      <formula>#REF!</formula>
    </cfRule>
    <cfRule type="cellIs" dxfId="5223" priority="7207" operator="equal">
      <formula>#REF!</formula>
    </cfRule>
    <cfRule type="cellIs" dxfId="5222" priority="7208" operator="equal">
      <formula>#REF!</formula>
    </cfRule>
    <cfRule type="cellIs" dxfId="5221" priority="7209" operator="equal">
      <formula>#REF!</formula>
    </cfRule>
    <cfRule type="cellIs" dxfId="5220" priority="7210" operator="equal">
      <formula>#REF!</formula>
    </cfRule>
    <cfRule type="cellIs" dxfId="5219" priority="7211" operator="equal">
      <formula>#REF!</formula>
    </cfRule>
    <cfRule type="cellIs" dxfId="5218" priority="7212" operator="equal">
      <formula>#REF!</formula>
    </cfRule>
    <cfRule type="cellIs" dxfId="5217" priority="7213" operator="equal">
      <formula>#REF!</formula>
    </cfRule>
    <cfRule type="cellIs" dxfId="5216" priority="7214" operator="equal">
      <formula>#REF!</formula>
    </cfRule>
    <cfRule type="cellIs" dxfId="5215" priority="7215" operator="equal">
      <formula>#REF!</formula>
    </cfRule>
    <cfRule type="cellIs" dxfId="5214" priority="7216" operator="equal">
      <formula>#REF!</formula>
    </cfRule>
    <cfRule type="cellIs" dxfId="5213" priority="7217" operator="equal">
      <formula>#REF!</formula>
    </cfRule>
    <cfRule type="cellIs" dxfId="5212" priority="7218" operator="equal">
      <formula>#REF!</formula>
    </cfRule>
    <cfRule type="cellIs" dxfId="5211" priority="7219" operator="equal">
      <formula>#REF!</formula>
    </cfRule>
    <cfRule type="cellIs" dxfId="5210" priority="7220" operator="equal">
      <formula>#REF!</formula>
    </cfRule>
    <cfRule type="cellIs" dxfId="5209" priority="7221" operator="equal">
      <formula>#REF!</formula>
    </cfRule>
    <cfRule type="cellIs" dxfId="5208" priority="7222" operator="equal">
      <formula>#REF!</formula>
    </cfRule>
    <cfRule type="cellIs" dxfId="5207" priority="7223" operator="equal">
      <formula>#REF!</formula>
    </cfRule>
    <cfRule type="cellIs" dxfId="5206" priority="7224" operator="equal">
      <formula>#REF!</formula>
    </cfRule>
    <cfRule type="cellIs" dxfId="5205" priority="7225" operator="equal">
      <formula>#REF!</formula>
    </cfRule>
    <cfRule type="cellIs" dxfId="5204" priority="7226" operator="equal">
      <formula>#REF!</formula>
    </cfRule>
    <cfRule type="cellIs" dxfId="5203" priority="7227" operator="equal">
      <formula>#REF!</formula>
    </cfRule>
  </conditionalFormatting>
  <conditionalFormatting sqref="I180 N180">
    <cfRule type="cellIs" dxfId="5202" priority="7191" operator="equal">
      <formula>#REF!</formula>
    </cfRule>
  </conditionalFormatting>
  <conditionalFormatting sqref="L180">
    <cfRule type="cellIs" dxfId="5201" priority="7185" operator="equal">
      <formula>"ALTA"</formula>
    </cfRule>
    <cfRule type="cellIs" dxfId="5200" priority="7186" operator="equal">
      <formula>"MUY ALTA"</formula>
    </cfRule>
    <cfRule type="cellIs" dxfId="5199" priority="7187" operator="equal">
      <formula>"MEDIA"</formula>
    </cfRule>
    <cfRule type="cellIs" dxfId="5198" priority="7188" operator="equal">
      <formula>"BAJA"</formula>
    </cfRule>
    <cfRule type="cellIs" dxfId="5197" priority="7189" operator="equal">
      <formula>"MUY BAJA"</formula>
    </cfRule>
  </conditionalFormatting>
  <conditionalFormatting sqref="N180">
    <cfRule type="cellIs" dxfId="5196" priority="7177" operator="equal">
      <formula>"CATASTRÓFICO (RC-F)"</formula>
    </cfRule>
    <cfRule type="cellIs" dxfId="5195" priority="7178" operator="equal">
      <formula>"MAYOR (RC-F)"</formula>
    </cfRule>
    <cfRule type="cellIs" dxfId="5194" priority="7179" operator="equal">
      <formula>"MODERADO (RC-F)"</formula>
    </cfRule>
    <cfRule type="cellIs" dxfId="5193" priority="7180" operator="equal">
      <formula>"CATASTRÓFICO"</formula>
    </cfRule>
    <cfRule type="cellIs" dxfId="5192" priority="7181" operator="equal">
      <formula>"MAYOR"</formula>
    </cfRule>
    <cfRule type="cellIs" dxfId="5191" priority="7182" operator="equal">
      <formula>"MODERADO"</formula>
    </cfRule>
    <cfRule type="cellIs" dxfId="5190" priority="7183" operator="equal">
      <formula>"MENOR"</formula>
    </cfRule>
    <cfRule type="cellIs" dxfId="5189" priority="7184" operator="equal">
      <formula>"LEVE"</formula>
    </cfRule>
  </conditionalFormatting>
  <conditionalFormatting sqref="Q180 AI180">
    <cfRule type="cellIs" dxfId="5188" priority="7170" operator="equal">
      <formula>"EXTREMO (RC/F)"</formula>
    </cfRule>
    <cfRule type="cellIs" dxfId="5187" priority="7171" operator="equal">
      <formula>"ALTO (RC/F)"</formula>
    </cfRule>
    <cfRule type="cellIs" dxfId="5186" priority="7172" operator="equal">
      <formula>"MODERADO (RC/F)"</formula>
    </cfRule>
    <cfRule type="cellIs" dxfId="5185" priority="7173" operator="equal">
      <formula>"EXTREMO"</formula>
    </cfRule>
    <cfRule type="cellIs" dxfId="5184" priority="7174" operator="equal">
      <formula>"ALTO"</formula>
    </cfRule>
    <cfRule type="cellIs" dxfId="5183" priority="7175" operator="equal">
      <formula>"MODERADO"</formula>
    </cfRule>
    <cfRule type="cellIs" dxfId="5182" priority="7176" operator="equal">
      <formula>"BAJO"</formula>
    </cfRule>
  </conditionalFormatting>
  <conditionalFormatting sqref="AG180">
    <cfRule type="cellIs" dxfId="5181" priority="7165" operator="equal">
      <formula>"CATASTROFICO"</formula>
    </cfRule>
    <cfRule type="cellIs" dxfId="5180" priority="7166" operator="equal">
      <formula>"MAYOR"</formula>
    </cfRule>
    <cfRule type="cellIs" dxfId="5179" priority="7167" operator="equal">
      <formula>"MODERADO"</formula>
    </cfRule>
    <cfRule type="cellIs" dxfId="5178" priority="7168" operator="equal">
      <formula>"MENOR"</formula>
    </cfRule>
    <cfRule type="cellIs" dxfId="5177" priority="7169" operator="equal">
      <formula>"LEVE"</formula>
    </cfRule>
  </conditionalFormatting>
  <conditionalFormatting sqref="AE180">
    <cfRule type="cellIs" dxfId="5176" priority="7160" operator="equal">
      <formula>"MUY ALTA"</formula>
    </cfRule>
    <cfRule type="cellIs" dxfId="5175" priority="7161" operator="equal">
      <formula>"ALTA"</formula>
    </cfRule>
    <cfRule type="cellIs" dxfId="5174" priority="7162" operator="equal">
      <formula>"MEDIA"</formula>
    </cfRule>
    <cfRule type="cellIs" dxfId="5173" priority="7163" operator="equal">
      <formula>"BAJA"</formula>
    </cfRule>
    <cfRule type="cellIs" dxfId="5172" priority="7164" operator="equal">
      <formula>"MUY BAJA"</formula>
    </cfRule>
  </conditionalFormatting>
  <conditionalFormatting sqref="Q63">
    <cfRule type="cellIs" dxfId="5171" priority="7122" operator="equal">
      <formula>#REF!</formula>
    </cfRule>
    <cfRule type="cellIs" dxfId="5170" priority="7124" operator="equal">
      <formula>#REF!</formula>
    </cfRule>
    <cfRule type="cellIs" dxfId="5169" priority="7125" operator="equal">
      <formula>#REF!</formula>
    </cfRule>
    <cfRule type="cellIs" dxfId="5168" priority="7126" operator="equal">
      <formula>#REF!</formula>
    </cfRule>
    <cfRule type="cellIs" dxfId="5167" priority="7127" operator="equal">
      <formula>#REF!</formula>
    </cfRule>
    <cfRule type="cellIs" dxfId="5166" priority="7128" operator="equal">
      <formula>#REF!</formula>
    </cfRule>
    <cfRule type="cellIs" dxfId="5165" priority="7129" operator="equal">
      <formula>#REF!</formula>
    </cfRule>
    <cfRule type="cellIs" dxfId="5164" priority="7130" operator="equal">
      <formula>#REF!</formula>
    </cfRule>
    <cfRule type="cellIs" dxfId="5163" priority="7131" operator="equal">
      <formula>#REF!</formula>
    </cfRule>
    <cfRule type="cellIs" dxfId="5162" priority="7132" operator="equal">
      <formula>#REF!</formula>
    </cfRule>
    <cfRule type="cellIs" dxfId="5161" priority="7133" operator="equal">
      <formula>#REF!</formula>
    </cfRule>
    <cfRule type="cellIs" dxfId="5160" priority="7134" operator="equal">
      <formula>#REF!</formula>
    </cfRule>
    <cfRule type="cellIs" dxfId="5159" priority="7135" operator="equal">
      <formula>#REF!</formula>
    </cfRule>
    <cfRule type="cellIs" dxfId="5158" priority="7136" operator="equal">
      <formula>#REF!</formula>
    </cfRule>
    <cfRule type="cellIs" dxfId="5157" priority="7137" operator="equal">
      <formula>#REF!</formula>
    </cfRule>
    <cfRule type="cellIs" dxfId="5156" priority="7138" operator="equal">
      <formula>#REF!</formula>
    </cfRule>
    <cfRule type="cellIs" dxfId="5155" priority="7139" operator="equal">
      <formula>#REF!</formula>
    </cfRule>
    <cfRule type="cellIs" dxfId="5154" priority="7140" operator="equal">
      <formula>#REF!</formula>
    </cfRule>
    <cfRule type="cellIs" dxfId="5153" priority="7141" operator="equal">
      <formula>#REF!</formula>
    </cfRule>
    <cfRule type="cellIs" dxfId="5152" priority="7142" operator="equal">
      <formula>#REF!</formula>
    </cfRule>
    <cfRule type="cellIs" dxfId="5151" priority="7143" operator="equal">
      <formula>#REF!</formula>
    </cfRule>
    <cfRule type="cellIs" dxfId="5150" priority="7144" operator="equal">
      <formula>#REF!</formula>
    </cfRule>
    <cfRule type="cellIs" dxfId="5149" priority="7145" operator="equal">
      <formula>#REF!</formula>
    </cfRule>
    <cfRule type="cellIs" dxfId="5148" priority="7146" operator="equal">
      <formula>#REF!</formula>
    </cfRule>
    <cfRule type="cellIs" dxfId="5147" priority="7147" operator="equal">
      <formula>#REF!</formula>
    </cfRule>
    <cfRule type="cellIs" dxfId="5146" priority="7148" operator="equal">
      <formula>#REF!</formula>
    </cfRule>
    <cfRule type="cellIs" dxfId="5145" priority="7149" operator="equal">
      <formula>#REF!</formula>
    </cfRule>
    <cfRule type="cellIs" dxfId="5144" priority="7150" operator="equal">
      <formula>#REF!</formula>
    </cfRule>
    <cfRule type="cellIs" dxfId="5143" priority="7151" operator="equal">
      <formula>#REF!</formula>
    </cfRule>
    <cfRule type="cellIs" dxfId="5142" priority="7152" operator="equal">
      <formula>#REF!</formula>
    </cfRule>
    <cfRule type="cellIs" dxfId="5141" priority="7153" operator="equal">
      <formula>#REF!</formula>
    </cfRule>
    <cfRule type="cellIs" dxfId="5140" priority="7154" operator="equal">
      <formula>#REF!</formula>
    </cfRule>
    <cfRule type="cellIs" dxfId="5139" priority="7155" operator="equal">
      <formula>#REF!</formula>
    </cfRule>
    <cfRule type="cellIs" dxfId="5138" priority="7156" operator="equal">
      <formula>#REF!</formula>
    </cfRule>
    <cfRule type="cellIs" dxfId="5137" priority="7157" operator="equal">
      <formula>#REF!</formula>
    </cfRule>
    <cfRule type="cellIs" dxfId="5136" priority="7158" operator="equal">
      <formula>#REF!</formula>
    </cfRule>
    <cfRule type="cellIs" dxfId="5135" priority="7159" operator="equal">
      <formula>#REF!</formula>
    </cfRule>
  </conditionalFormatting>
  <conditionalFormatting sqref="N63">
    <cfRule type="cellIs" dxfId="5134" priority="7123" operator="equal">
      <formula>#REF!</formula>
    </cfRule>
  </conditionalFormatting>
  <conditionalFormatting sqref="L59 L63">
    <cfRule type="cellIs" dxfId="5133" priority="7117" operator="equal">
      <formula>"ALTA"</formula>
    </cfRule>
    <cfRule type="cellIs" dxfId="5132" priority="7118" operator="equal">
      <formula>"MUY ALTA"</formula>
    </cfRule>
    <cfRule type="cellIs" dxfId="5131" priority="7119" operator="equal">
      <formula>"MEDIA"</formula>
    </cfRule>
    <cfRule type="cellIs" dxfId="5130" priority="7120" operator="equal">
      <formula>"BAJA"</formula>
    </cfRule>
    <cfRule type="cellIs" dxfId="5129" priority="7121" operator="equal">
      <formula>"MUY BAJA"</formula>
    </cfRule>
  </conditionalFormatting>
  <conditionalFormatting sqref="N59 N63">
    <cfRule type="cellIs" dxfId="5128" priority="7109" operator="equal">
      <formula>"CATASTRÓFICO (RC-F)"</formula>
    </cfRule>
    <cfRule type="cellIs" dxfId="5127" priority="7110" operator="equal">
      <formula>"MAYOR (RC-F)"</formula>
    </cfRule>
    <cfRule type="cellIs" dxfId="5126" priority="7111" operator="equal">
      <formula>"MODERADO (RC-F)"</formula>
    </cfRule>
    <cfRule type="cellIs" dxfId="5125" priority="7112" operator="equal">
      <formula>"CATASTRÓFICO"</formula>
    </cfRule>
    <cfRule type="cellIs" dxfId="5124" priority="7113" operator="equal">
      <formula>"MAYOR"</formula>
    </cfRule>
    <cfRule type="cellIs" dxfId="5123" priority="7114" operator="equal">
      <formula>"MODERADO"</formula>
    </cfRule>
    <cfRule type="cellIs" dxfId="5122" priority="7115" operator="equal">
      <formula>"MENOR"</formula>
    </cfRule>
    <cfRule type="cellIs" dxfId="5121" priority="7116" operator="equal">
      <formula>"LEVE"</formula>
    </cfRule>
  </conditionalFormatting>
  <conditionalFormatting sqref="Q59 AI59 Q63 AI63">
    <cfRule type="cellIs" dxfId="5120" priority="7102" operator="equal">
      <formula>"EXTREMO (RC/F)"</formula>
    </cfRule>
    <cfRule type="cellIs" dxfId="5119" priority="7103" operator="equal">
      <formula>"ALTO (RC/F)"</formula>
    </cfRule>
    <cfRule type="cellIs" dxfId="5118" priority="7104" operator="equal">
      <formula>"MODERADO (RC/F)"</formula>
    </cfRule>
    <cfRule type="cellIs" dxfId="5117" priority="7105" operator="equal">
      <formula>"EXTREMO"</formula>
    </cfRule>
    <cfRule type="cellIs" dxfId="5116" priority="7106" operator="equal">
      <formula>"ALTO"</formula>
    </cfRule>
    <cfRule type="cellIs" dxfId="5115" priority="7107" operator="equal">
      <formula>"MODERADO"</formula>
    </cfRule>
    <cfRule type="cellIs" dxfId="5114" priority="7108" operator="equal">
      <formula>"BAJO"</formula>
    </cfRule>
  </conditionalFormatting>
  <conditionalFormatting sqref="AE58:AE61 AE63:AE64">
    <cfRule type="cellIs" dxfId="5113" priority="7097" operator="equal">
      <formula>"MUY ALTA"</formula>
    </cfRule>
    <cfRule type="cellIs" dxfId="5112" priority="7098" operator="equal">
      <formula>"ALTA"</formula>
    </cfRule>
    <cfRule type="cellIs" dxfId="5111" priority="7099" operator="equal">
      <formula>"MEDIA"</formula>
    </cfRule>
    <cfRule type="cellIs" dxfId="5110" priority="7100" operator="equal">
      <formula>"BAJA"</formula>
    </cfRule>
    <cfRule type="cellIs" dxfId="5109" priority="7101" operator="equal">
      <formula>"MUY BAJA"</formula>
    </cfRule>
  </conditionalFormatting>
  <conditionalFormatting sqref="AG59 AG63">
    <cfRule type="cellIs" dxfId="5108" priority="7092" operator="equal">
      <formula>"CATASTROFICO"</formula>
    </cfRule>
    <cfRule type="cellIs" dxfId="5107" priority="7093" operator="equal">
      <formula>"MAYOR"</formula>
    </cfRule>
    <cfRule type="cellIs" dxfId="5106" priority="7094" operator="equal">
      <formula>"MODERADO"</formula>
    </cfRule>
    <cfRule type="cellIs" dxfId="5105" priority="7095" operator="equal">
      <formula>"MENOR"</formula>
    </cfRule>
    <cfRule type="cellIs" dxfId="5104" priority="7096" operator="equal">
      <formula>"LEVE"</formula>
    </cfRule>
  </conditionalFormatting>
  <conditionalFormatting sqref="AI63">
    <cfRule type="cellIs" dxfId="5103" priority="7055" operator="equal">
      <formula>#REF!</formula>
    </cfRule>
    <cfRule type="cellIs" dxfId="5102" priority="7056" operator="equal">
      <formula>#REF!</formula>
    </cfRule>
    <cfRule type="cellIs" dxfId="5101" priority="7057" operator="equal">
      <formula>#REF!</formula>
    </cfRule>
    <cfRule type="cellIs" dxfId="5100" priority="7058" operator="equal">
      <formula>#REF!</formula>
    </cfRule>
    <cfRule type="cellIs" dxfId="5099" priority="7059" operator="equal">
      <formula>#REF!</formula>
    </cfRule>
    <cfRule type="cellIs" dxfId="5098" priority="7060" operator="equal">
      <formula>#REF!</formula>
    </cfRule>
    <cfRule type="cellIs" dxfId="5097" priority="7061" operator="equal">
      <formula>#REF!</formula>
    </cfRule>
    <cfRule type="cellIs" dxfId="5096" priority="7062" operator="equal">
      <formula>#REF!</formula>
    </cfRule>
    <cfRule type="cellIs" dxfId="5095" priority="7063" operator="equal">
      <formula>#REF!</formula>
    </cfRule>
    <cfRule type="cellIs" dxfId="5094" priority="7064" operator="equal">
      <formula>#REF!</formula>
    </cfRule>
    <cfRule type="cellIs" dxfId="5093" priority="7065" operator="equal">
      <formula>#REF!</formula>
    </cfRule>
    <cfRule type="cellIs" dxfId="5092" priority="7066" operator="equal">
      <formula>#REF!</formula>
    </cfRule>
    <cfRule type="cellIs" dxfId="5091" priority="7067" operator="equal">
      <formula>#REF!</formula>
    </cfRule>
    <cfRule type="cellIs" dxfId="5090" priority="7068" operator="equal">
      <formula>#REF!</formula>
    </cfRule>
    <cfRule type="cellIs" dxfId="5089" priority="7069" operator="equal">
      <formula>#REF!</formula>
    </cfRule>
    <cfRule type="cellIs" dxfId="5088" priority="7070" operator="equal">
      <formula>#REF!</formula>
    </cfRule>
    <cfRule type="cellIs" dxfId="5087" priority="7071" operator="equal">
      <formula>#REF!</formula>
    </cfRule>
    <cfRule type="cellIs" dxfId="5086" priority="7072" operator="equal">
      <formula>#REF!</formula>
    </cfRule>
    <cfRule type="cellIs" dxfId="5085" priority="7073" operator="equal">
      <formula>#REF!</formula>
    </cfRule>
    <cfRule type="cellIs" dxfId="5084" priority="7074" operator="equal">
      <formula>#REF!</formula>
    </cfRule>
    <cfRule type="cellIs" dxfId="5083" priority="7075" operator="equal">
      <formula>#REF!</formula>
    </cfRule>
    <cfRule type="cellIs" dxfId="5082" priority="7076" operator="equal">
      <formula>#REF!</formula>
    </cfRule>
    <cfRule type="cellIs" dxfId="5081" priority="7077" operator="equal">
      <formula>#REF!</formula>
    </cfRule>
    <cfRule type="cellIs" dxfId="5080" priority="7078" operator="equal">
      <formula>#REF!</formula>
    </cfRule>
    <cfRule type="cellIs" dxfId="5079" priority="7079" operator="equal">
      <formula>#REF!</formula>
    </cfRule>
    <cfRule type="cellIs" dxfId="5078" priority="7080" operator="equal">
      <formula>#REF!</formula>
    </cfRule>
    <cfRule type="cellIs" dxfId="5077" priority="7081" operator="equal">
      <formula>#REF!</formula>
    </cfRule>
    <cfRule type="cellIs" dxfId="5076" priority="7082" operator="equal">
      <formula>#REF!</formula>
    </cfRule>
    <cfRule type="cellIs" dxfId="5075" priority="7083" operator="equal">
      <formula>#REF!</formula>
    </cfRule>
    <cfRule type="cellIs" dxfId="5074" priority="7084" operator="equal">
      <formula>#REF!</formula>
    </cfRule>
    <cfRule type="cellIs" dxfId="5073" priority="7085" operator="equal">
      <formula>#REF!</formula>
    </cfRule>
    <cfRule type="cellIs" dxfId="5072" priority="7086" operator="equal">
      <formula>#REF!</formula>
    </cfRule>
    <cfRule type="cellIs" dxfId="5071" priority="7087" operator="equal">
      <formula>#REF!</formula>
    </cfRule>
    <cfRule type="cellIs" dxfId="5070" priority="7088" operator="equal">
      <formula>#REF!</formula>
    </cfRule>
    <cfRule type="cellIs" dxfId="5069" priority="7089" operator="equal">
      <formula>#REF!</formula>
    </cfRule>
    <cfRule type="cellIs" dxfId="5068" priority="7090" operator="equal">
      <formula>#REF!</formula>
    </cfRule>
    <cfRule type="cellIs" dxfId="5067" priority="7091" operator="equal">
      <formula>#REF!</formula>
    </cfRule>
  </conditionalFormatting>
  <conditionalFormatting sqref="Q59 AI59">
    <cfRule type="cellIs" dxfId="5066" priority="7017" operator="equal">
      <formula>#REF!</formula>
    </cfRule>
    <cfRule type="cellIs" dxfId="5065" priority="7019" operator="equal">
      <formula>#REF!</formula>
    </cfRule>
    <cfRule type="cellIs" dxfId="5064" priority="7020" operator="equal">
      <formula>#REF!</formula>
    </cfRule>
    <cfRule type="cellIs" dxfId="5063" priority="7021" operator="equal">
      <formula>#REF!</formula>
    </cfRule>
    <cfRule type="cellIs" dxfId="5062" priority="7022" operator="equal">
      <formula>#REF!</formula>
    </cfRule>
    <cfRule type="cellIs" dxfId="5061" priority="7023" operator="equal">
      <formula>#REF!</formula>
    </cfRule>
    <cfRule type="cellIs" dxfId="5060" priority="7024" operator="equal">
      <formula>#REF!</formula>
    </cfRule>
    <cfRule type="cellIs" dxfId="5059" priority="7025" operator="equal">
      <formula>#REF!</formula>
    </cfRule>
    <cfRule type="cellIs" dxfId="5058" priority="7026" operator="equal">
      <formula>#REF!</formula>
    </cfRule>
    <cfRule type="cellIs" dxfId="5057" priority="7027" operator="equal">
      <formula>#REF!</formula>
    </cfRule>
    <cfRule type="cellIs" dxfId="5056" priority="7028" operator="equal">
      <formula>#REF!</formula>
    </cfRule>
    <cfRule type="cellIs" dxfId="5055" priority="7029" operator="equal">
      <formula>#REF!</formula>
    </cfRule>
    <cfRule type="cellIs" dxfId="5054" priority="7030" operator="equal">
      <formula>#REF!</formula>
    </cfRule>
    <cfRule type="cellIs" dxfId="5053" priority="7031" operator="equal">
      <formula>#REF!</formula>
    </cfRule>
    <cfRule type="cellIs" dxfId="5052" priority="7032" operator="equal">
      <formula>#REF!</formula>
    </cfRule>
    <cfRule type="cellIs" dxfId="5051" priority="7033" operator="equal">
      <formula>#REF!</formula>
    </cfRule>
    <cfRule type="cellIs" dxfId="5050" priority="7034" operator="equal">
      <formula>#REF!</formula>
    </cfRule>
    <cfRule type="cellIs" dxfId="5049" priority="7035" operator="equal">
      <formula>#REF!</formula>
    </cfRule>
    <cfRule type="cellIs" dxfId="5048" priority="7036" operator="equal">
      <formula>#REF!</formula>
    </cfRule>
    <cfRule type="cellIs" dxfId="5047" priority="7037" operator="equal">
      <formula>#REF!</formula>
    </cfRule>
    <cfRule type="cellIs" dxfId="5046" priority="7038" operator="equal">
      <formula>#REF!</formula>
    </cfRule>
    <cfRule type="cellIs" dxfId="5045" priority="7039" operator="equal">
      <formula>#REF!</formula>
    </cfRule>
    <cfRule type="cellIs" dxfId="5044" priority="7040" operator="equal">
      <formula>#REF!</formula>
    </cfRule>
    <cfRule type="cellIs" dxfId="5043" priority="7041" operator="equal">
      <formula>#REF!</formula>
    </cfRule>
    <cfRule type="cellIs" dxfId="5042" priority="7042" operator="equal">
      <formula>#REF!</formula>
    </cfRule>
    <cfRule type="cellIs" dxfId="5041" priority="7043" operator="equal">
      <formula>#REF!</formula>
    </cfRule>
    <cfRule type="cellIs" dxfId="5040" priority="7044" operator="equal">
      <formula>#REF!</formula>
    </cfRule>
    <cfRule type="cellIs" dxfId="5039" priority="7045" operator="equal">
      <formula>#REF!</formula>
    </cfRule>
    <cfRule type="cellIs" dxfId="5038" priority="7046" operator="equal">
      <formula>#REF!</formula>
    </cfRule>
    <cfRule type="cellIs" dxfId="5037" priority="7047" operator="equal">
      <formula>#REF!</formula>
    </cfRule>
    <cfRule type="cellIs" dxfId="5036" priority="7048" operator="equal">
      <formula>#REF!</formula>
    </cfRule>
    <cfRule type="cellIs" dxfId="5035" priority="7049" operator="equal">
      <formula>#REF!</formula>
    </cfRule>
    <cfRule type="cellIs" dxfId="5034" priority="7050" operator="equal">
      <formula>#REF!</formula>
    </cfRule>
    <cfRule type="cellIs" dxfId="5033" priority="7051" operator="equal">
      <formula>#REF!</formula>
    </cfRule>
    <cfRule type="cellIs" dxfId="5032" priority="7052" operator="equal">
      <formula>#REF!</formula>
    </cfRule>
    <cfRule type="cellIs" dxfId="5031" priority="7053" operator="equal">
      <formula>#REF!</formula>
    </cfRule>
    <cfRule type="cellIs" dxfId="5030" priority="7054" operator="equal">
      <formula>#REF!</formula>
    </cfRule>
  </conditionalFormatting>
  <conditionalFormatting sqref="I59 N59">
    <cfRule type="cellIs" dxfId="5029" priority="7018" operator="equal">
      <formula>#REF!</formula>
    </cfRule>
  </conditionalFormatting>
  <conditionalFormatting sqref="AI52">
    <cfRule type="cellIs" dxfId="5028" priority="7010" operator="equal">
      <formula>"EXTREMO (RC/F)"</formula>
    </cfRule>
    <cfRule type="cellIs" dxfId="5027" priority="7011" operator="equal">
      <formula>"ALTO (RC/F)"</formula>
    </cfRule>
    <cfRule type="cellIs" dxfId="5026" priority="7012" operator="equal">
      <formula>"MODERADO (RC/F)"</formula>
    </cfRule>
    <cfRule type="cellIs" dxfId="5025" priority="7013" operator="equal">
      <formula>"EXTREMO"</formula>
    </cfRule>
    <cfRule type="cellIs" dxfId="5024" priority="7014" operator="equal">
      <formula>"ALTO"</formula>
    </cfRule>
    <cfRule type="cellIs" dxfId="5023" priority="7015" operator="equal">
      <formula>"MODERADO"</formula>
    </cfRule>
    <cfRule type="cellIs" dxfId="5022" priority="7016" operator="equal">
      <formula>"BAJO"</formula>
    </cfRule>
  </conditionalFormatting>
  <conditionalFormatting sqref="AE52:AE53">
    <cfRule type="cellIs" dxfId="5021" priority="7005" operator="equal">
      <formula>"MUY ALTA"</formula>
    </cfRule>
    <cfRule type="cellIs" dxfId="5020" priority="7006" operator="equal">
      <formula>"ALTA"</formula>
    </cfRule>
    <cfRule type="cellIs" dxfId="5019" priority="7007" operator="equal">
      <formula>"MEDIA"</formula>
    </cfRule>
    <cfRule type="cellIs" dxfId="5018" priority="7008" operator="equal">
      <formula>"BAJA"</formula>
    </cfRule>
    <cfRule type="cellIs" dxfId="5017" priority="7009" operator="equal">
      <formula>"MUY BAJA"</formula>
    </cfRule>
  </conditionalFormatting>
  <conditionalFormatting sqref="AG52">
    <cfRule type="cellIs" dxfId="5016" priority="7000" operator="equal">
      <formula>"CATASTROFICO"</formula>
    </cfRule>
    <cfRule type="cellIs" dxfId="5015" priority="7001" operator="equal">
      <formula>"MAYOR"</formula>
    </cfRule>
    <cfRule type="cellIs" dxfId="5014" priority="7002" operator="equal">
      <formula>"MODERADO"</formula>
    </cfRule>
    <cfRule type="cellIs" dxfId="5013" priority="7003" operator="equal">
      <formula>"MENOR"</formula>
    </cfRule>
    <cfRule type="cellIs" dxfId="5012" priority="7004" operator="equal">
      <formula>"LEVE"</formula>
    </cfRule>
  </conditionalFormatting>
  <conditionalFormatting sqref="AI52">
    <cfRule type="cellIs" dxfId="5011" priority="6963" operator="equal">
      <formula>#REF!</formula>
    </cfRule>
    <cfRule type="cellIs" dxfId="5010" priority="6964" operator="equal">
      <formula>#REF!</formula>
    </cfRule>
    <cfRule type="cellIs" dxfId="5009" priority="6965" operator="equal">
      <formula>#REF!</formula>
    </cfRule>
    <cfRule type="cellIs" dxfId="5008" priority="6966" operator="equal">
      <formula>#REF!</formula>
    </cfRule>
    <cfRule type="cellIs" dxfId="5007" priority="6967" operator="equal">
      <formula>#REF!</formula>
    </cfRule>
    <cfRule type="cellIs" dxfId="5006" priority="6968" operator="equal">
      <formula>#REF!</formula>
    </cfRule>
    <cfRule type="cellIs" dxfId="5005" priority="6969" operator="equal">
      <formula>#REF!</formula>
    </cfRule>
    <cfRule type="cellIs" dxfId="5004" priority="6970" operator="equal">
      <formula>#REF!</formula>
    </cfRule>
    <cfRule type="cellIs" dxfId="5003" priority="6971" operator="equal">
      <formula>#REF!</formula>
    </cfRule>
    <cfRule type="cellIs" dxfId="5002" priority="6972" operator="equal">
      <formula>#REF!</formula>
    </cfRule>
    <cfRule type="cellIs" dxfId="5001" priority="6973" operator="equal">
      <formula>#REF!</formula>
    </cfRule>
    <cfRule type="cellIs" dxfId="5000" priority="6974" operator="equal">
      <formula>#REF!</formula>
    </cfRule>
    <cfRule type="cellIs" dxfId="4999" priority="6975" operator="equal">
      <formula>#REF!</formula>
    </cfRule>
    <cfRule type="cellIs" dxfId="4998" priority="6976" operator="equal">
      <formula>#REF!</formula>
    </cfRule>
    <cfRule type="cellIs" dxfId="4997" priority="6977" operator="equal">
      <formula>#REF!</formula>
    </cfRule>
    <cfRule type="cellIs" dxfId="4996" priority="6978" operator="equal">
      <formula>#REF!</formula>
    </cfRule>
    <cfRule type="cellIs" dxfId="4995" priority="6979" operator="equal">
      <formula>#REF!</formula>
    </cfRule>
    <cfRule type="cellIs" dxfId="4994" priority="6980" operator="equal">
      <formula>#REF!</formula>
    </cfRule>
    <cfRule type="cellIs" dxfId="4993" priority="6981" operator="equal">
      <formula>#REF!</formula>
    </cfRule>
    <cfRule type="cellIs" dxfId="4992" priority="6982" operator="equal">
      <formula>#REF!</formula>
    </cfRule>
    <cfRule type="cellIs" dxfId="4991" priority="6983" operator="equal">
      <formula>#REF!</formula>
    </cfRule>
    <cfRule type="cellIs" dxfId="4990" priority="6984" operator="equal">
      <formula>#REF!</formula>
    </cfRule>
    <cfRule type="cellIs" dxfId="4989" priority="6985" operator="equal">
      <formula>#REF!</formula>
    </cfRule>
    <cfRule type="cellIs" dxfId="4988" priority="6986" operator="equal">
      <formula>#REF!</formula>
    </cfRule>
    <cfRule type="cellIs" dxfId="4987" priority="6987" operator="equal">
      <formula>#REF!</formula>
    </cfRule>
    <cfRule type="cellIs" dxfId="4986" priority="6988" operator="equal">
      <formula>#REF!</formula>
    </cfRule>
    <cfRule type="cellIs" dxfId="4985" priority="6989" operator="equal">
      <formula>#REF!</formula>
    </cfRule>
    <cfRule type="cellIs" dxfId="4984" priority="6990" operator="equal">
      <formula>#REF!</formula>
    </cfRule>
    <cfRule type="cellIs" dxfId="4983" priority="6991" operator="equal">
      <formula>#REF!</formula>
    </cfRule>
    <cfRule type="cellIs" dxfId="4982" priority="6992" operator="equal">
      <formula>#REF!</formula>
    </cfRule>
    <cfRule type="cellIs" dxfId="4981" priority="6993" operator="equal">
      <formula>#REF!</formula>
    </cfRule>
    <cfRule type="cellIs" dxfId="4980" priority="6994" operator="equal">
      <formula>#REF!</formula>
    </cfRule>
    <cfRule type="cellIs" dxfId="4979" priority="6995" operator="equal">
      <formula>#REF!</formula>
    </cfRule>
    <cfRule type="cellIs" dxfId="4978" priority="6996" operator="equal">
      <formula>#REF!</formula>
    </cfRule>
    <cfRule type="cellIs" dxfId="4977" priority="6997" operator="equal">
      <formula>#REF!</formula>
    </cfRule>
    <cfRule type="cellIs" dxfId="4976" priority="6998" operator="equal">
      <formula>#REF!</formula>
    </cfRule>
    <cfRule type="cellIs" dxfId="4975" priority="6999" operator="equal">
      <formula>#REF!</formula>
    </cfRule>
  </conditionalFormatting>
  <conditionalFormatting sqref="N52">
    <cfRule type="cellIs" dxfId="4974" priority="6962" operator="equal">
      <formula>#REF!</formula>
    </cfRule>
  </conditionalFormatting>
  <conditionalFormatting sqref="L52">
    <cfRule type="cellIs" dxfId="4973" priority="6957" operator="equal">
      <formula>"ALTA"</formula>
    </cfRule>
    <cfRule type="cellIs" dxfId="4972" priority="6958" operator="equal">
      <formula>"MUY ALTA"</formula>
    </cfRule>
    <cfRule type="cellIs" dxfId="4971" priority="6959" operator="equal">
      <formula>"MEDIA"</formula>
    </cfRule>
    <cfRule type="cellIs" dxfId="4970" priority="6960" operator="equal">
      <formula>"BAJA"</formula>
    </cfRule>
    <cfRule type="cellIs" dxfId="4969" priority="6961" operator="equal">
      <formula>"MUY BAJA"</formula>
    </cfRule>
  </conditionalFormatting>
  <conditionalFormatting sqref="N52">
    <cfRule type="cellIs" dxfId="4968" priority="6949" operator="equal">
      <formula>"CATASTRÓFICO (RC-F)"</formula>
    </cfRule>
    <cfRule type="cellIs" dxfId="4967" priority="6950" operator="equal">
      <formula>"MAYOR (RC-F)"</formula>
    </cfRule>
    <cfRule type="cellIs" dxfId="4966" priority="6951" operator="equal">
      <formula>"MODERADO (RC-F)"</formula>
    </cfRule>
    <cfRule type="cellIs" dxfId="4965" priority="6952" operator="equal">
      <formula>"CATASTRÓFICO"</formula>
    </cfRule>
    <cfRule type="cellIs" dxfId="4964" priority="6953" operator="equal">
      <formula>"MAYOR"</formula>
    </cfRule>
    <cfRule type="cellIs" dxfId="4963" priority="6954" operator="equal">
      <formula>"MODERADO"</formula>
    </cfRule>
    <cfRule type="cellIs" dxfId="4962" priority="6955" operator="equal">
      <formula>"MENOR"</formula>
    </cfRule>
    <cfRule type="cellIs" dxfId="4961" priority="6956" operator="equal">
      <formula>"LEVE"</formula>
    </cfRule>
  </conditionalFormatting>
  <conditionalFormatting sqref="Q52">
    <cfRule type="cellIs" dxfId="4960" priority="6912" operator="equal">
      <formula>#REF!</formula>
    </cfRule>
    <cfRule type="cellIs" dxfId="4959" priority="6913" operator="equal">
      <formula>#REF!</formula>
    </cfRule>
    <cfRule type="cellIs" dxfId="4958" priority="6914" operator="equal">
      <formula>#REF!</formula>
    </cfRule>
    <cfRule type="cellIs" dxfId="4957" priority="6915" operator="equal">
      <formula>#REF!</formula>
    </cfRule>
    <cfRule type="cellIs" dxfId="4956" priority="6916" operator="equal">
      <formula>#REF!</formula>
    </cfRule>
    <cfRule type="cellIs" dxfId="4955" priority="6917" operator="equal">
      <formula>#REF!</formula>
    </cfRule>
    <cfRule type="cellIs" dxfId="4954" priority="6918" operator="equal">
      <formula>#REF!</formula>
    </cfRule>
    <cfRule type="cellIs" dxfId="4953" priority="6919" operator="equal">
      <formula>#REF!</formula>
    </cfRule>
    <cfRule type="cellIs" dxfId="4952" priority="6920" operator="equal">
      <formula>#REF!</formula>
    </cfRule>
    <cfRule type="cellIs" dxfId="4951" priority="6921" operator="equal">
      <formula>#REF!</formula>
    </cfRule>
    <cfRule type="cellIs" dxfId="4950" priority="6922" operator="equal">
      <formula>#REF!</formula>
    </cfRule>
    <cfRule type="cellIs" dxfId="4949" priority="6923" operator="equal">
      <formula>#REF!</formula>
    </cfRule>
    <cfRule type="cellIs" dxfId="4948" priority="6924" operator="equal">
      <formula>#REF!</formula>
    </cfRule>
    <cfRule type="cellIs" dxfId="4947" priority="6925" operator="equal">
      <formula>#REF!</formula>
    </cfRule>
    <cfRule type="cellIs" dxfId="4946" priority="6926" operator="equal">
      <formula>#REF!</formula>
    </cfRule>
    <cfRule type="cellIs" dxfId="4945" priority="6927" operator="equal">
      <formula>#REF!</formula>
    </cfRule>
    <cfRule type="cellIs" dxfId="4944" priority="6928" operator="equal">
      <formula>#REF!</formula>
    </cfRule>
    <cfRule type="cellIs" dxfId="4943" priority="6929" operator="equal">
      <formula>#REF!</formula>
    </cfRule>
    <cfRule type="cellIs" dxfId="4942" priority="6930" operator="equal">
      <formula>#REF!</formula>
    </cfRule>
    <cfRule type="cellIs" dxfId="4941" priority="6931" operator="equal">
      <formula>#REF!</formula>
    </cfRule>
    <cfRule type="cellIs" dxfId="4940" priority="6932" operator="equal">
      <formula>#REF!</formula>
    </cfRule>
    <cfRule type="cellIs" dxfId="4939" priority="6933" operator="equal">
      <formula>#REF!</formula>
    </cfRule>
    <cfRule type="cellIs" dxfId="4938" priority="6934" operator="equal">
      <formula>#REF!</formula>
    </cfRule>
    <cfRule type="cellIs" dxfId="4937" priority="6935" operator="equal">
      <formula>#REF!</formula>
    </cfRule>
    <cfRule type="cellIs" dxfId="4936" priority="6936" operator="equal">
      <formula>#REF!</formula>
    </cfRule>
    <cfRule type="cellIs" dxfId="4935" priority="6937" operator="equal">
      <formula>#REF!</formula>
    </cfRule>
    <cfRule type="cellIs" dxfId="4934" priority="6938" operator="equal">
      <formula>#REF!</formula>
    </cfRule>
    <cfRule type="cellIs" dxfId="4933" priority="6939" operator="equal">
      <formula>#REF!</formula>
    </cfRule>
    <cfRule type="cellIs" dxfId="4932" priority="6940" operator="equal">
      <formula>#REF!</formula>
    </cfRule>
    <cfRule type="cellIs" dxfId="4931" priority="6941" operator="equal">
      <formula>#REF!</formula>
    </cfRule>
    <cfRule type="cellIs" dxfId="4930" priority="6942" operator="equal">
      <formula>#REF!</formula>
    </cfRule>
    <cfRule type="cellIs" dxfId="4929" priority="6943" operator="equal">
      <formula>#REF!</formula>
    </cfRule>
    <cfRule type="cellIs" dxfId="4928" priority="6944" operator="equal">
      <formula>#REF!</formula>
    </cfRule>
    <cfRule type="cellIs" dxfId="4927" priority="6945" operator="equal">
      <formula>#REF!</formula>
    </cfRule>
    <cfRule type="cellIs" dxfId="4926" priority="6946" operator="equal">
      <formula>#REF!</formula>
    </cfRule>
    <cfRule type="cellIs" dxfId="4925" priority="6947" operator="equal">
      <formula>#REF!</formula>
    </cfRule>
    <cfRule type="cellIs" dxfId="4924" priority="6948" operator="equal">
      <formula>#REF!</formula>
    </cfRule>
  </conditionalFormatting>
  <conditionalFormatting sqref="Q52">
    <cfRule type="cellIs" dxfId="4923" priority="6905" operator="equal">
      <formula>"EXTREMO (RC/F)"</formula>
    </cfRule>
    <cfRule type="cellIs" dxfId="4922" priority="6906" operator="equal">
      <formula>"ALTO (RC/F)"</formula>
    </cfRule>
    <cfRule type="cellIs" dxfId="4921" priority="6907" operator="equal">
      <formula>"MODERADO (RC/F)"</formula>
    </cfRule>
    <cfRule type="cellIs" dxfId="4920" priority="6908" operator="equal">
      <formula>"EXTREMO"</formula>
    </cfRule>
    <cfRule type="cellIs" dxfId="4919" priority="6909" operator="equal">
      <formula>"ALTO"</formula>
    </cfRule>
    <cfRule type="cellIs" dxfId="4918" priority="6910" operator="equal">
      <formula>"MODERADO"</formula>
    </cfRule>
    <cfRule type="cellIs" dxfId="4917" priority="6911" operator="equal">
      <formula>"BAJO"</formula>
    </cfRule>
  </conditionalFormatting>
  <conditionalFormatting sqref="Q50 Q61">
    <cfRule type="cellIs" dxfId="4916" priority="6867" operator="equal">
      <formula>#REF!</formula>
    </cfRule>
    <cfRule type="cellIs" dxfId="4915" priority="6869" operator="equal">
      <formula>#REF!</formula>
    </cfRule>
    <cfRule type="cellIs" dxfId="4914" priority="6870" operator="equal">
      <formula>#REF!</formula>
    </cfRule>
    <cfRule type="cellIs" dxfId="4913" priority="6871" operator="equal">
      <formula>#REF!</formula>
    </cfRule>
    <cfRule type="cellIs" dxfId="4912" priority="6872" operator="equal">
      <formula>#REF!</formula>
    </cfRule>
    <cfRule type="cellIs" dxfId="4911" priority="6873" operator="equal">
      <formula>#REF!</formula>
    </cfRule>
    <cfRule type="cellIs" dxfId="4910" priority="6874" operator="equal">
      <formula>#REF!</formula>
    </cfRule>
    <cfRule type="cellIs" dxfId="4909" priority="6875" operator="equal">
      <formula>#REF!</formula>
    </cfRule>
    <cfRule type="cellIs" dxfId="4908" priority="6876" operator="equal">
      <formula>#REF!</formula>
    </cfRule>
    <cfRule type="cellIs" dxfId="4907" priority="6877" operator="equal">
      <formula>#REF!</formula>
    </cfRule>
    <cfRule type="cellIs" dxfId="4906" priority="6878" operator="equal">
      <formula>#REF!</formula>
    </cfRule>
    <cfRule type="cellIs" dxfId="4905" priority="6879" operator="equal">
      <formula>#REF!</formula>
    </cfRule>
    <cfRule type="cellIs" dxfId="4904" priority="6880" operator="equal">
      <formula>#REF!</formula>
    </cfRule>
    <cfRule type="cellIs" dxfId="4903" priority="6881" operator="equal">
      <formula>#REF!</formula>
    </cfRule>
    <cfRule type="cellIs" dxfId="4902" priority="6882" operator="equal">
      <formula>#REF!</formula>
    </cfRule>
    <cfRule type="cellIs" dxfId="4901" priority="6883" operator="equal">
      <formula>#REF!</formula>
    </cfRule>
    <cfRule type="cellIs" dxfId="4900" priority="6884" operator="equal">
      <formula>#REF!</formula>
    </cfRule>
    <cfRule type="cellIs" dxfId="4899" priority="6885" operator="equal">
      <formula>#REF!</formula>
    </cfRule>
    <cfRule type="cellIs" dxfId="4898" priority="6886" operator="equal">
      <formula>#REF!</formula>
    </cfRule>
    <cfRule type="cellIs" dxfId="4897" priority="6887" operator="equal">
      <formula>#REF!</formula>
    </cfRule>
    <cfRule type="cellIs" dxfId="4896" priority="6888" operator="equal">
      <formula>#REF!</formula>
    </cfRule>
    <cfRule type="cellIs" dxfId="4895" priority="6889" operator="equal">
      <formula>#REF!</formula>
    </cfRule>
    <cfRule type="cellIs" dxfId="4894" priority="6890" operator="equal">
      <formula>#REF!</formula>
    </cfRule>
    <cfRule type="cellIs" dxfId="4893" priority="6891" operator="equal">
      <formula>#REF!</formula>
    </cfRule>
    <cfRule type="cellIs" dxfId="4892" priority="6892" operator="equal">
      <formula>#REF!</formula>
    </cfRule>
    <cfRule type="cellIs" dxfId="4891" priority="6893" operator="equal">
      <formula>#REF!</formula>
    </cfRule>
    <cfRule type="cellIs" dxfId="4890" priority="6894" operator="equal">
      <formula>#REF!</formula>
    </cfRule>
    <cfRule type="cellIs" dxfId="4889" priority="6895" operator="equal">
      <formula>#REF!</formula>
    </cfRule>
    <cfRule type="cellIs" dxfId="4888" priority="6896" operator="equal">
      <formula>#REF!</formula>
    </cfRule>
    <cfRule type="cellIs" dxfId="4887" priority="6897" operator="equal">
      <formula>#REF!</formula>
    </cfRule>
    <cfRule type="cellIs" dxfId="4886" priority="6898" operator="equal">
      <formula>#REF!</formula>
    </cfRule>
    <cfRule type="cellIs" dxfId="4885" priority="6899" operator="equal">
      <formula>#REF!</formula>
    </cfRule>
    <cfRule type="cellIs" dxfId="4884" priority="6900" operator="equal">
      <formula>#REF!</formula>
    </cfRule>
    <cfRule type="cellIs" dxfId="4883" priority="6901" operator="equal">
      <formula>#REF!</formula>
    </cfRule>
    <cfRule type="cellIs" dxfId="4882" priority="6902" operator="equal">
      <formula>#REF!</formula>
    </cfRule>
    <cfRule type="cellIs" dxfId="4881" priority="6903" operator="equal">
      <formula>#REF!</formula>
    </cfRule>
    <cfRule type="cellIs" dxfId="4880" priority="6904" operator="equal">
      <formula>#REF!</formula>
    </cfRule>
  </conditionalFormatting>
  <conditionalFormatting sqref="N50 N61">
    <cfRule type="cellIs" dxfId="4879" priority="6868" operator="equal">
      <formula>#REF!</formula>
    </cfRule>
  </conditionalFormatting>
  <conditionalFormatting sqref="L50 L61">
    <cfRule type="cellIs" dxfId="4878" priority="6862" operator="equal">
      <formula>"ALTA"</formula>
    </cfRule>
    <cfRule type="cellIs" dxfId="4877" priority="6863" operator="equal">
      <formula>"MUY ALTA"</formula>
    </cfRule>
    <cfRule type="cellIs" dxfId="4876" priority="6864" operator="equal">
      <formula>"MEDIA"</formula>
    </cfRule>
    <cfRule type="cellIs" dxfId="4875" priority="6865" operator="equal">
      <formula>"BAJA"</formula>
    </cfRule>
    <cfRule type="cellIs" dxfId="4874" priority="6866" operator="equal">
      <formula>"MUY BAJA"</formula>
    </cfRule>
  </conditionalFormatting>
  <conditionalFormatting sqref="N50 N61">
    <cfRule type="cellIs" dxfId="4873" priority="6854" operator="equal">
      <formula>"CATASTRÓFICO (RC-F)"</formula>
    </cfRule>
    <cfRule type="cellIs" dxfId="4872" priority="6855" operator="equal">
      <formula>"MAYOR (RC-F)"</formula>
    </cfRule>
    <cfRule type="cellIs" dxfId="4871" priority="6856" operator="equal">
      <formula>"MODERADO (RC-F)"</formula>
    </cfRule>
    <cfRule type="cellIs" dxfId="4870" priority="6857" operator="equal">
      <formula>"CATASTRÓFICO"</formula>
    </cfRule>
    <cfRule type="cellIs" dxfId="4869" priority="6858" operator="equal">
      <formula>"MAYOR"</formula>
    </cfRule>
    <cfRule type="cellIs" dxfId="4868" priority="6859" operator="equal">
      <formula>"MODERADO"</formula>
    </cfRule>
    <cfRule type="cellIs" dxfId="4867" priority="6860" operator="equal">
      <formula>"MENOR"</formula>
    </cfRule>
    <cfRule type="cellIs" dxfId="4866" priority="6861" operator="equal">
      <formula>"LEVE"</formula>
    </cfRule>
  </conditionalFormatting>
  <conditionalFormatting sqref="Q50 AI61 Q61">
    <cfRule type="cellIs" dxfId="4865" priority="6847" operator="equal">
      <formula>"EXTREMO (RC/F)"</formula>
    </cfRule>
    <cfRule type="cellIs" dxfId="4864" priority="6848" operator="equal">
      <formula>"ALTO (RC/F)"</formula>
    </cfRule>
    <cfRule type="cellIs" dxfId="4863" priority="6849" operator="equal">
      <formula>"MODERADO (RC/F)"</formula>
    </cfRule>
    <cfRule type="cellIs" dxfId="4862" priority="6850" operator="equal">
      <formula>"EXTREMO"</formula>
    </cfRule>
    <cfRule type="cellIs" dxfId="4861" priority="6851" operator="equal">
      <formula>"ALTO"</formula>
    </cfRule>
    <cfRule type="cellIs" dxfId="4860" priority="6852" operator="equal">
      <formula>"MODERADO"</formula>
    </cfRule>
    <cfRule type="cellIs" dxfId="4859" priority="6853" operator="equal">
      <formula>"BAJO"</formula>
    </cfRule>
  </conditionalFormatting>
  <conditionalFormatting sqref="AG61">
    <cfRule type="cellIs" dxfId="4858" priority="6842" operator="equal">
      <formula>"CATASTROFICO"</formula>
    </cfRule>
    <cfRule type="cellIs" dxfId="4857" priority="6843" operator="equal">
      <formula>"MAYOR"</formula>
    </cfRule>
    <cfRule type="cellIs" dxfId="4856" priority="6844" operator="equal">
      <formula>"MODERADO"</formula>
    </cfRule>
    <cfRule type="cellIs" dxfId="4855" priority="6845" operator="equal">
      <formula>"MENOR"</formula>
    </cfRule>
    <cfRule type="cellIs" dxfId="4854" priority="6846" operator="equal">
      <formula>"LEVE"</formula>
    </cfRule>
  </conditionalFormatting>
  <conditionalFormatting sqref="AI61">
    <cfRule type="cellIs" dxfId="4853" priority="6805" operator="equal">
      <formula>#REF!</formula>
    </cfRule>
    <cfRule type="cellIs" dxfId="4852" priority="6806" operator="equal">
      <formula>#REF!</formula>
    </cfRule>
    <cfRule type="cellIs" dxfId="4851" priority="6807" operator="equal">
      <formula>#REF!</formula>
    </cfRule>
    <cfRule type="cellIs" dxfId="4850" priority="6808" operator="equal">
      <formula>#REF!</formula>
    </cfRule>
    <cfRule type="cellIs" dxfId="4849" priority="6809" operator="equal">
      <formula>#REF!</formula>
    </cfRule>
    <cfRule type="cellIs" dxfId="4848" priority="6810" operator="equal">
      <formula>#REF!</formula>
    </cfRule>
    <cfRule type="cellIs" dxfId="4847" priority="6811" operator="equal">
      <formula>#REF!</formula>
    </cfRule>
    <cfRule type="cellIs" dxfId="4846" priority="6812" operator="equal">
      <formula>#REF!</formula>
    </cfRule>
    <cfRule type="cellIs" dxfId="4845" priority="6813" operator="equal">
      <formula>#REF!</formula>
    </cfRule>
    <cfRule type="cellIs" dxfId="4844" priority="6814" operator="equal">
      <formula>#REF!</formula>
    </cfRule>
    <cfRule type="cellIs" dxfId="4843" priority="6815" operator="equal">
      <formula>#REF!</formula>
    </cfRule>
    <cfRule type="cellIs" dxfId="4842" priority="6816" operator="equal">
      <formula>#REF!</formula>
    </cfRule>
    <cfRule type="cellIs" dxfId="4841" priority="6817" operator="equal">
      <formula>#REF!</formula>
    </cfRule>
    <cfRule type="cellIs" dxfId="4840" priority="6818" operator="equal">
      <formula>#REF!</formula>
    </cfRule>
    <cfRule type="cellIs" dxfId="4839" priority="6819" operator="equal">
      <formula>#REF!</formula>
    </cfRule>
    <cfRule type="cellIs" dxfId="4838" priority="6820" operator="equal">
      <formula>#REF!</formula>
    </cfRule>
    <cfRule type="cellIs" dxfId="4837" priority="6821" operator="equal">
      <formula>#REF!</formula>
    </cfRule>
    <cfRule type="cellIs" dxfId="4836" priority="6822" operator="equal">
      <formula>#REF!</formula>
    </cfRule>
    <cfRule type="cellIs" dxfId="4835" priority="6823" operator="equal">
      <formula>#REF!</formula>
    </cfRule>
    <cfRule type="cellIs" dxfId="4834" priority="6824" operator="equal">
      <formula>#REF!</formula>
    </cfRule>
    <cfRule type="cellIs" dxfId="4833" priority="6825" operator="equal">
      <formula>#REF!</formula>
    </cfRule>
    <cfRule type="cellIs" dxfId="4832" priority="6826" operator="equal">
      <formula>#REF!</formula>
    </cfRule>
    <cfRule type="cellIs" dxfId="4831" priority="6827" operator="equal">
      <formula>#REF!</formula>
    </cfRule>
    <cfRule type="cellIs" dxfId="4830" priority="6828" operator="equal">
      <formula>#REF!</formula>
    </cfRule>
    <cfRule type="cellIs" dxfId="4829" priority="6829" operator="equal">
      <formula>#REF!</formula>
    </cfRule>
    <cfRule type="cellIs" dxfId="4828" priority="6830" operator="equal">
      <formula>#REF!</formula>
    </cfRule>
    <cfRule type="cellIs" dxfId="4827" priority="6831" operator="equal">
      <formula>#REF!</formula>
    </cfRule>
    <cfRule type="cellIs" dxfId="4826" priority="6832" operator="equal">
      <formula>#REF!</formula>
    </cfRule>
    <cfRule type="cellIs" dxfId="4825" priority="6833" operator="equal">
      <formula>#REF!</formula>
    </cfRule>
    <cfRule type="cellIs" dxfId="4824" priority="6834" operator="equal">
      <formula>#REF!</formula>
    </cfRule>
    <cfRule type="cellIs" dxfId="4823" priority="6835" operator="equal">
      <formula>#REF!</formula>
    </cfRule>
    <cfRule type="cellIs" dxfId="4822" priority="6836" operator="equal">
      <formula>#REF!</formula>
    </cfRule>
    <cfRule type="cellIs" dxfId="4821" priority="6837" operator="equal">
      <formula>#REF!</formula>
    </cfRule>
    <cfRule type="cellIs" dxfId="4820" priority="6838" operator="equal">
      <formula>#REF!</formula>
    </cfRule>
    <cfRule type="cellIs" dxfId="4819" priority="6839" operator="equal">
      <formula>#REF!</formula>
    </cfRule>
    <cfRule type="cellIs" dxfId="4818" priority="6840" operator="equal">
      <formula>#REF!</formula>
    </cfRule>
    <cfRule type="cellIs" dxfId="4817" priority="6841" operator="equal">
      <formula>#REF!</formula>
    </cfRule>
  </conditionalFormatting>
  <conditionalFormatting sqref="AE57">
    <cfRule type="cellIs" dxfId="4816" priority="6800" operator="equal">
      <formula>"MUY ALTA"</formula>
    </cfRule>
    <cfRule type="cellIs" dxfId="4815" priority="6801" operator="equal">
      <formula>"ALTA"</formula>
    </cfRule>
    <cfRule type="cellIs" dxfId="4814" priority="6802" operator="equal">
      <formula>"MEDIA"</formula>
    </cfRule>
    <cfRule type="cellIs" dxfId="4813" priority="6803" operator="equal">
      <formula>"BAJA"</formula>
    </cfRule>
    <cfRule type="cellIs" dxfId="4812" priority="6804" operator="equal">
      <formula>"MUY BAJA"</formula>
    </cfRule>
  </conditionalFormatting>
  <conditionalFormatting sqref="L56">
    <cfRule type="cellIs" dxfId="4811" priority="6795" operator="equal">
      <formula>"ALTA"</formula>
    </cfRule>
    <cfRule type="cellIs" dxfId="4810" priority="6796" operator="equal">
      <formula>"MUY ALTA"</formula>
    </cfRule>
    <cfRule type="cellIs" dxfId="4809" priority="6797" operator="equal">
      <formula>"MEDIA"</formula>
    </cfRule>
    <cfRule type="cellIs" dxfId="4808" priority="6798" operator="equal">
      <formula>"BAJA"</formula>
    </cfRule>
    <cfRule type="cellIs" dxfId="4807" priority="6799" operator="equal">
      <formula>"MUY BAJA"</formula>
    </cfRule>
  </conditionalFormatting>
  <conditionalFormatting sqref="N56">
    <cfRule type="cellIs" dxfId="4806" priority="6787" operator="equal">
      <formula>"CATASTRÓFICO (RC-F)"</formula>
    </cfRule>
    <cfRule type="cellIs" dxfId="4805" priority="6788" operator="equal">
      <formula>"MAYOR (RC-F)"</formula>
    </cfRule>
    <cfRule type="cellIs" dxfId="4804" priority="6789" operator="equal">
      <formula>"MODERADO (RC-F)"</formula>
    </cfRule>
    <cfRule type="cellIs" dxfId="4803" priority="6790" operator="equal">
      <formula>"CATASTRÓFICO"</formula>
    </cfRule>
    <cfRule type="cellIs" dxfId="4802" priority="6791" operator="equal">
      <formula>"MAYOR"</formula>
    </cfRule>
    <cfRule type="cellIs" dxfId="4801" priority="6792" operator="equal">
      <formula>"MODERADO"</formula>
    </cfRule>
    <cfRule type="cellIs" dxfId="4800" priority="6793" operator="equal">
      <formula>"MENOR"</formula>
    </cfRule>
    <cfRule type="cellIs" dxfId="4799" priority="6794" operator="equal">
      <formula>"LEVE"</formula>
    </cfRule>
  </conditionalFormatting>
  <conditionalFormatting sqref="Q56 AI56">
    <cfRule type="cellIs" dxfId="4798" priority="6780" operator="equal">
      <formula>"EXTREMO (RC/F)"</formula>
    </cfRule>
    <cfRule type="cellIs" dxfId="4797" priority="6781" operator="equal">
      <formula>"ALTO (RC/F)"</formula>
    </cfRule>
    <cfRule type="cellIs" dxfId="4796" priority="6782" operator="equal">
      <formula>"MODERADO (RC/F)"</formula>
    </cfRule>
    <cfRule type="cellIs" dxfId="4795" priority="6783" operator="equal">
      <formula>"EXTREMO"</formula>
    </cfRule>
    <cfRule type="cellIs" dxfId="4794" priority="6784" operator="equal">
      <formula>"ALTO"</formula>
    </cfRule>
    <cfRule type="cellIs" dxfId="4793" priority="6785" operator="equal">
      <formula>"MODERADO"</formula>
    </cfRule>
    <cfRule type="cellIs" dxfId="4792" priority="6786" operator="equal">
      <formula>"BAJO"</formula>
    </cfRule>
  </conditionalFormatting>
  <conditionalFormatting sqref="AE56">
    <cfRule type="cellIs" dxfId="4791" priority="6775" operator="equal">
      <formula>"MUY ALTA"</formula>
    </cfRule>
    <cfRule type="cellIs" dxfId="4790" priority="6776" operator="equal">
      <formula>"ALTA"</formula>
    </cfRule>
    <cfRule type="cellIs" dxfId="4789" priority="6777" operator="equal">
      <formula>"MEDIA"</formula>
    </cfRule>
    <cfRule type="cellIs" dxfId="4788" priority="6778" operator="equal">
      <formula>"BAJA"</formula>
    </cfRule>
    <cfRule type="cellIs" dxfId="4787" priority="6779" operator="equal">
      <formula>"MUY BAJA"</formula>
    </cfRule>
  </conditionalFormatting>
  <conditionalFormatting sqref="AG56">
    <cfRule type="cellIs" dxfId="4786" priority="6770" operator="equal">
      <formula>"CATASTROFICO"</formula>
    </cfRule>
    <cfRule type="cellIs" dxfId="4785" priority="6771" operator="equal">
      <formula>"MAYOR"</formula>
    </cfRule>
    <cfRule type="cellIs" dxfId="4784" priority="6772" operator="equal">
      <formula>"MODERADO"</formula>
    </cfRule>
    <cfRule type="cellIs" dxfId="4783" priority="6773" operator="equal">
      <formula>"MENOR"</formula>
    </cfRule>
    <cfRule type="cellIs" dxfId="4782" priority="6774" operator="equal">
      <formula>"LEVE"</formula>
    </cfRule>
  </conditionalFormatting>
  <conditionalFormatting sqref="Q56 AI56">
    <cfRule type="cellIs" dxfId="4781" priority="6732" operator="equal">
      <formula>#REF!</formula>
    </cfRule>
    <cfRule type="cellIs" dxfId="4780" priority="6734" operator="equal">
      <formula>#REF!</formula>
    </cfRule>
    <cfRule type="cellIs" dxfId="4779" priority="6735" operator="equal">
      <formula>#REF!</formula>
    </cfRule>
    <cfRule type="cellIs" dxfId="4778" priority="6736" operator="equal">
      <formula>#REF!</formula>
    </cfRule>
    <cfRule type="cellIs" dxfId="4777" priority="6737" operator="equal">
      <formula>#REF!</formula>
    </cfRule>
    <cfRule type="cellIs" dxfId="4776" priority="6738" operator="equal">
      <formula>#REF!</formula>
    </cfRule>
    <cfRule type="cellIs" dxfId="4775" priority="6739" operator="equal">
      <formula>#REF!</formula>
    </cfRule>
    <cfRule type="cellIs" dxfId="4774" priority="6740" operator="equal">
      <formula>#REF!</formula>
    </cfRule>
    <cfRule type="cellIs" dxfId="4773" priority="6741" operator="equal">
      <formula>#REF!</formula>
    </cfRule>
    <cfRule type="cellIs" dxfId="4772" priority="6742" operator="equal">
      <formula>#REF!</formula>
    </cfRule>
    <cfRule type="cellIs" dxfId="4771" priority="6743" operator="equal">
      <formula>#REF!</formula>
    </cfRule>
    <cfRule type="cellIs" dxfId="4770" priority="6744" operator="equal">
      <formula>#REF!</formula>
    </cfRule>
    <cfRule type="cellIs" dxfId="4769" priority="6745" operator="equal">
      <formula>#REF!</formula>
    </cfRule>
    <cfRule type="cellIs" dxfId="4768" priority="6746" operator="equal">
      <formula>#REF!</formula>
    </cfRule>
    <cfRule type="cellIs" dxfId="4767" priority="6747" operator="equal">
      <formula>#REF!</formula>
    </cfRule>
    <cfRule type="cellIs" dxfId="4766" priority="6748" operator="equal">
      <formula>#REF!</formula>
    </cfRule>
    <cfRule type="cellIs" dxfId="4765" priority="6749" operator="equal">
      <formula>#REF!</formula>
    </cfRule>
    <cfRule type="cellIs" dxfId="4764" priority="6750" operator="equal">
      <formula>#REF!</formula>
    </cfRule>
    <cfRule type="cellIs" dxfId="4763" priority="6751" operator="equal">
      <formula>#REF!</formula>
    </cfRule>
    <cfRule type="cellIs" dxfId="4762" priority="6752" operator="equal">
      <formula>#REF!</formula>
    </cfRule>
    <cfRule type="cellIs" dxfId="4761" priority="6753" operator="equal">
      <formula>#REF!</formula>
    </cfRule>
    <cfRule type="cellIs" dxfId="4760" priority="6754" operator="equal">
      <formula>#REF!</formula>
    </cfRule>
    <cfRule type="cellIs" dxfId="4759" priority="6755" operator="equal">
      <formula>#REF!</formula>
    </cfRule>
    <cfRule type="cellIs" dxfId="4758" priority="6756" operator="equal">
      <formula>#REF!</formula>
    </cfRule>
    <cfRule type="cellIs" dxfId="4757" priority="6757" operator="equal">
      <formula>#REF!</formula>
    </cfRule>
    <cfRule type="cellIs" dxfId="4756" priority="6758" operator="equal">
      <formula>#REF!</formula>
    </cfRule>
    <cfRule type="cellIs" dxfId="4755" priority="6759" operator="equal">
      <formula>#REF!</formula>
    </cfRule>
    <cfRule type="cellIs" dxfId="4754" priority="6760" operator="equal">
      <formula>#REF!</formula>
    </cfRule>
    <cfRule type="cellIs" dxfId="4753" priority="6761" operator="equal">
      <formula>#REF!</formula>
    </cfRule>
    <cfRule type="cellIs" dxfId="4752" priority="6762" operator="equal">
      <formula>#REF!</formula>
    </cfRule>
    <cfRule type="cellIs" dxfId="4751" priority="6763" operator="equal">
      <formula>#REF!</formula>
    </cfRule>
    <cfRule type="cellIs" dxfId="4750" priority="6764" operator="equal">
      <formula>#REF!</formula>
    </cfRule>
    <cfRule type="cellIs" dxfId="4749" priority="6765" operator="equal">
      <formula>#REF!</formula>
    </cfRule>
    <cfRule type="cellIs" dxfId="4748" priority="6766" operator="equal">
      <formula>#REF!</formula>
    </cfRule>
    <cfRule type="cellIs" dxfId="4747" priority="6767" operator="equal">
      <formula>#REF!</formula>
    </cfRule>
    <cfRule type="cellIs" dxfId="4746" priority="6768" operator="equal">
      <formula>#REF!</formula>
    </cfRule>
    <cfRule type="cellIs" dxfId="4745" priority="6769" operator="equal">
      <formula>#REF!</formula>
    </cfRule>
  </conditionalFormatting>
  <conditionalFormatting sqref="I56 N56">
    <cfRule type="cellIs" dxfId="4744" priority="6733" operator="equal">
      <formula>#REF!</formula>
    </cfRule>
  </conditionalFormatting>
  <conditionalFormatting sqref="L54">
    <cfRule type="cellIs" dxfId="4743" priority="6727" operator="equal">
      <formula>"ALTA"</formula>
    </cfRule>
    <cfRule type="cellIs" dxfId="4742" priority="6728" operator="equal">
      <formula>"MUY ALTA"</formula>
    </cfRule>
    <cfRule type="cellIs" dxfId="4741" priority="6729" operator="equal">
      <formula>"MEDIA"</formula>
    </cfRule>
    <cfRule type="cellIs" dxfId="4740" priority="6730" operator="equal">
      <formula>"BAJA"</formula>
    </cfRule>
    <cfRule type="cellIs" dxfId="4739" priority="6731" operator="equal">
      <formula>"MUY BAJA"</formula>
    </cfRule>
  </conditionalFormatting>
  <conditionalFormatting sqref="N54">
    <cfRule type="cellIs" dxfId="4738" priority="6719" operator="equal">
      <formula>"CATASTRÓFICO (RC-F)"</formula>
    </cfRule>
    <cfRule type="cellIs" dxfId="4737" priority="6720" operator="equal">
      <formula>"MAYOR (RC-F)"</formula>
    </cfRule>
    <cfRule type="cellIs" dxfId="4736" priority="6721" operator="equal">
      <formula>"MODERADO (RC-F)"</formula>
    </cfRule>
    <cfRule type="cellIs" dxfId="4735" priority="6722" operator="equal">
      <formula>"CATASTRÓFICO"</formula>
    </cfRule>
    <cfRule type="cellIs" dxfId="4734" priority="6723" operator="equal">
      <formula>"MAYOR"</formula>
    </cfRule>
    <cfRule type="cellIs" dxfId="4733" priority="6724" operator="equal">
      <formula>"MODERADO"</formula>
    </cfRule>
    <cfRule type="cellIs" dxfId="4732" priority="6725" operator="equal">
      <formula>"MENOR"</formula>
    </cfRule>
    <cfRule type="cellIs" dxfId="4731" priority="6726" operator="equal">
      <formula>"LEVE"</formula>
    </cfRule>
  </conditionalFormatting>
  <conditionalFormatting sqref="Q54 AI54">
    <cfRule type="cellIs" dxfId="4730" priority="6712" operator="equal">
      <formula>"EXTREMO (RC/F)"</formula>
    </cfRule>
    <cfRule type="cellIs" dxfId="4729" priority="6713" operator="equal">
      <formula>"ALTO (RC/F)"</formula>
    </cfRule>
    <cfRule type="cellIs" dxfId="4728" priority="6714" operator="equal">
      <formula>"MODERADO (RC/F)"</formula>
    </cfRule>
    <cfRule type="cellIs" dxfId="4727" priority="6715" operator="equal">
      <formula>"EXTREMO"</formula>
    </cfRule>
    <cfRule type="cellIs" dxfId="4726" priority="6716" operator="equal">
      <formula>"ALTO"</formula>
    </cfRule>
    <cfRule type="cellIs" dxfId="4725" priority="6717" operator="equal">
      <formula>"MODERADO"</formula>
    </cfRule>
    <cfRule type="cellIs" dxfId="4724" priority="6718" operator="equal">
      <formula>"BAJO"</formula>
    </cfRule>
  </conditionalFormatting>
  <conditionalFormatting sqref="AE54:AE55">
    <cfRule type="cellIs" dxfId="4723" priority="6707" operator="equal">
      <formula>"MUY ALTA"</formula>
    </cfRule>
    <cfRule type="cellIs" dxfId="4722" priority="6708" operator="equal">
      <formula>"ALTA"</formula>
    </cfRule>
    <cfRule type="cellIs" dxfId="4721" priority="6709" operator="equal">
      <formula>"MEDIA"</formula>
    </cfRule>
    <cfRule type="cellIs" dxfId="4720" priority="6710" operator="equal">
      <formula>"BAJA"</formula>
    </cfRule>
    <cfRule type="cellIs" dxfId="4719" priority="6711" operator="equal">
      <formula>"MUY BAJA"</formula>
    </cfRule>
  </conditionalFormatting>
  <conditionalFormatting sqref="AG54">
    <cfRule type="cellIs" dxfId="4718" priority="6702" operator="equal">
      <formula>"CATASTROFICO"</formula>
    </cfRule>
    <cfRule type="cellIs" dxfId="4717" priority="6703" operator="equal">
      <formula>"MAYOR"</formula>
    </cfRule>
    <cfRule type="cellIs" dxfId="4716" priority="6704" operator="equal">
      <formula>"MODERADO"</formula>
    </cfRule>
    <cfRule type="cellIs" dxfId="4715" priority="6705" operator="equal">
      <formula>"MENOR"</formula>
    </cfRule>
    <cfRule type="cellIs" dxfId="4714" priority="6706" operator="equal">
      <formula>"LEVE"</formula>
    </cfRule>
  </conditionalFormatting>
  <conditionalFormatting sqref="Q54 AI54">
    <cfRule type="cellIs" dxfId="4713" priority="6664" operator="equal">
      <formula>#REF!</formula>
    </cfRule>
    <cfRule type="cellIs" dxfId="4712" priority="6666" operator="equal">
      <formula>#REF!</formula>
    </cfRule>
    <cfRule type="cellIs" dxfId="4711" priority="6667" operator="equal">
      <formula>#REF!</formula>
    </cfRule>
    <cfRule type="cellIs" dxfId="4710" priority="6668" operator="equal">
      <formula>#REF!</formula>
    </cfRule>
    <cfRule type="cellIs" dxfId="4709" priority="6669" operator="equal">
      <formula>#REF!</formula>
    </cfRule>
    <cfRule type="cellIs" dxfId="4708" priority="6670" operator="equal">
      <formula>#REF!</formula>
    </cfRule>
    <cfRule type="cellIs" dxfId="4707" priority="6671" operator="equal">
      <formula>#REF!</formula>
    </cfRule>
    <cfRule type="cellIs" dxfId="4706" priority="6672" operator="equal">
      <formula>#REF!</formula>
    </cfRule>
    <cfRule type="cellIs" dxfId="4705" priority="6673" operator="equal">
      <formula>#REF!</formula>
    </cfRule>
    <cfRule type="cellIs" dxfId="4704" priority="6674" operator="equal">
      <formula>#REF!</formula>
    </cfRule>
    <cfRule type="cellIs" dxfId="4703" priority="6675" operator="equal">
      <formula>#REF!</formula>
    </cfRule>
    <cfRule type="cellIs" dxfId="4702" priority="6676" operator="equal">
      <formula>#REF!</formula>
    </cfRule>
    <cfRule type="cellIs" dxfId="4701" priority="6677" operator="equal">
      <formula>#REF!</formula>
    </cfRule>
    <cfRule type="cellIs" dxfId="4700" priority="6678" operator="equal">
      <formula>#REF!</formula>
    </cfRule>
    <cfRule type="cellIs" dxfId="4699" priority="6679" operator="equal">
      <formula>#REF!</formula>
    </cfRule>
    <cfRule type="cellIs" dxfId="4698" priority="6680" operator="equal">
      <formula>#REF!</formula>
    </cfRule>
    <cfRule type="cellIs" dxfId="4697" priority="6681" operator="equal">
      <formula>#REF!</formula>
    </cfRule>
    <cfRule type="cellIs" dxfId="4696" priority="6682" operator="equal">
      <formula>#REF!</formula>
    </cfRule>
    <cfRule type="cellIs" dxfId="4695" priority="6683" operator="equal">
      <formula>#REF!</formula>
    </cfRule>
    <cfRule type="cellIs" dxfId="4694" priority="6684" operator="equal">
      <formula>#REF!</formula>
    </cfRule>
    <cfRule type="cellIs" dxfId="4693" priority="6685" operator="equal">
      <formula>#REF!</formula>
    </cfRule>
    <cfRule type="cellIs" dxfId="4692" priority="6686" operator="equal">
      <formula>#REF!</formula>
    </cfRule>
    <cfRule type="cellIs" dxfId="4691" priority="6687" operator="equal">
      <formula>#REF!</formula>
    </cfRule>
    <cfRule type="cellIs" dxfId="4690" priority="6688" operator="equal">
      <formula>#REF!</formula>
    </cfRule>
    <cfRule type="cellIs" dxfId="4689" priority="6689" operator="equal">
      <formula>#REF!</formula>
    </cfRule>
    <cfRule type="cellIs" dxfId="4688" priority="6690" operator="equal">
      <formula>#REF!</formula>
    </cfRule>
    <cfRule type="cellIs" dxfId="4687" priority="6691" operator="equal">
      <formula>#REF!</formula>
    </cfRule>
    <cfRule type="cellIs" dxfId="4686" priority="6692" operator="equal">
      <formula>#REF!</formula>
    </cfRule>
    <cfRule type="cellIs" dxfId="4685" priority="6693" operator="equal">
      <formula>#REF!</formula>
    </cfRule>
    <cfRule type="cellIs" dxfId="4684" priority="6694" operator="equal">
      <formula>#REF!</formula>
    </cfRule>
    <cfRule type="cellIs" dxfId="4683" priority="6695" operator="equal">
      <formula>#REF!</formula>
    </cfRule>
    <cfRule type="cellIs" dxfId="4682" priority="6696" operator="equal">
      <formula>#REF!</formula>
    </cfRule>
    <cfRule type="cellIs" dxfId="4681" priority="6697" operator="equal">
      <formula>#REF!</formula>
    </cfRule>
    <cfRule type="cellIs" dxfId="4680" priority="6698" operator="equal">
      <formula>#REF!</formula>
    </cfRule>
    <cfRule type="cellIs" dxfId="4679" priority="6699" operator="equal">
      <formula>#REF!</formula>
    </cfRule>
    <cfRule type="cellIs" dxfId="4678" priority="6700" operator="equal">
      <formula>#REF!</formula>
    </cfRule>
    <cfRule type="cellIs" dxfId="4677" priority="6701" operator="equal">
      <formula>#REF!</formula>
    </cfRule>
  </conditionalFormatting>
  <conditionalFormatting sqref="N54">
    <cfRule type="cellIs" dxfId="4676" priority="6665" operator="equal">
      <formula>#REF!</formula>
    </cfRule>
  </conditionalFormatting>
  <conditionalFormatting sqref="I52">
    <cfRule type="cellIs" dxfId="4675" priority="6663" operator="equal">
      <formula>#REF!</formula>
    </cfRule>
  </conditionalFormatting>
  <conditionalFormatting sqref="AE50">
    <cfRule type="cellIs" dxfId="4674" priority="6658" operator="equal">
      <formula>"MUY ALTA"</formula>
    </cfRule>
    <cfRule type="cellIs" dxfId="4673" priority="6659" operator="equal">
      <formula>"ALTA"</formula>
    </cfRule>
    <cfRule type="cellIs" dxfId="4672" priority="6660" operator="equal">
      <formula>"MEDIA"</formula>
    </cfRule>
    <cfRule type="cellIs" dxfId="4671" priority="6661" operator="equal">
      <formula>"BAJA"</formula>
    </cfRule>
    <cfRule type="cellIs" dxfId="4670" priority="6662" operator="equal">
      <formula>"MUY BAJA"</formula>
    </cfRule>
  </conditionalFormatting>
  <conditionalFormatting sqref="AI50">
    <cfRule type="cellIs" dxfId="4669" priority="6651" operator="equal">
      <formula>"EXTREMO (RC/F)"</formula>
    </cfRule>
    <cfRule type="cellIs" dxfId="4668" priority="6652" operator="equal">
      <formula>"ALTO (RC/F)"</formula>
    </cfRule>
    <cfRule type="cellIs" dxfId="4667" priority="6653" operator="equal">
      <formula>"MODERADO (RC/F)"</formula>
    </cfRule>
    <cfRule type="cellIs" dxfId="4666" priority="6654" operator="equal">
      <formula>"EXTREMO"</formula>
    </cfRule>
    <cfRule type="cellIs" dxfId="4665" priority="6655" operator="equal">
      <formula>"ALTO"</formula>
    </cfRule>
    <cfRule type="cellIs" dxfId="4664" priority="6656" operator="equal">
      <formula>"MODERADO"</formula>
    </cfRule>
    <cfRule type="cellIs" dxfId="4663" priority="6657" operator="equal">
      <formula>"BAJO"</formula>
    </cfRule>
  </conditionalFormatting>
  <conditionalFormatting sqref="AG50">
    <cfRule type="cellIs" dxfId="4662" priority="6646" operator="equal">
      <formula>"CATASTROFICO"</formula>
    </cfRule>
    <cfRule type="cellIs" dxfId="4661" priority="6647" operator="equal">
      <formula>"MAYOR"</formula>
    </cfRule>
    <cfRule type="cellIs" dxfId="4660" priority="6648" operator="equal">
      <formula>"MODERADO"</formula>
    </cfRule>
    <cfRule type="cellIs" dxfId="4659" priority="6649" operator="equal">
      <formula>"MENOR"</formula>
    </cfRule>
    <cfRule type="cellIs" dxfId="4658" priority="6650" operator="equal">
      <formula>"LEVE"</formula>
    </cfRule>
  </conditionalFormatting>
  <conditionalFormatting sqref="AI50">
    <cfRule type="cellIs" dxfId="4657" priority="6609" operator="equal">
      <formula>#REF!</formula>
    </cfRule>
    <cfRule type="cellIs" dxfId="4656" priority="6610" operator="equal">
      <formula>#REF!</formula>
    </cfRule>
    <cfRule type="cellIs" dxfId="4655" priority="6611" operator="equal">
      <formula>#REF!</formula>
    </cfRule>
    <cfRule type="cellIs" dxfId="4654" priority="6612" operator="equal">
      <formula>#REF!</formula>
    </cfRule>
    <cfRule type="cellIs" dxfId="4653" priority="6613" operator="equal">
      <formula>#REF!</formula>
    </cfRule>
    <cfRule type="cellIs" dxfId="4652" priority="6614" operator="equal">
      <formula>#REF!</formula>
    </cfRule>
    <cfRule type="cellIs" dxfId="4651" priority="6615" operator="equal">
      <formula>#REF!</formula>
    </cfRule>
    <cfRule type="cellIs" dxfId="4650" priority="6616" operator="equal">
      <formula>#REF!</formula>
    </cfRule>
    <cfRule type="cellIs" dxfId="4649" priority="6617" operator="equal">
      <formula>#REF!</formula>
    </cfRule>
    <cfRule type="cellIs" dxfId="4648" priority="6618" operator="equal">
      <formula>#REF!</formula>
    </cfRule>
    <cfRule type="cellIs" dxfId="4647" priority="6619" operator="equal">
      <formula>#REF!</formula>
    </cfRule>
    <cfRule type="cellIs" dxfId="4646" priority="6620" operator="equal">
      <formula>#REF!</formula>
    </cfRule>
    <cfRule type="cellIs" dxfId="4645" priority="6621" operator="equal">
      <formula>#REF!</formula>
    </cfRule>
    <cfRule type="cellIs" dxfId="4644" priority="6622" operator="equal">
      <formula>#REF!</formula>
    </cfRule>
    <cfRule type="cellIs" dxfId="4643" priority="6623" operator="equal">
      <formula>#REF!</formula>
    </cfRule>
    <cfRule type="cellIs" dxfId="4642" priority="6624" operator="equal">
      <formula>#REF!</formula>
    </cfRule>
    <cfRule type="cellIs" dxfId="4641" priority="6625" operator="equal">
      <formula>#REF!</formula>
    </cfRule>
    <cfRule type="cellIs" dxfId="4640" priority="6626" operator="equal">
      <formula>#REF!</formula>
    </cfRule>
    <cfRule type="cellIs" dxfId="4639" priority="6627" operator="equal">
      <formula>#REF!</formula>
    </cfRule>
    <cfRule type="cellIs" dxfId="4638" priority="6628" operator="equal">
      <formula>#REF!</formula>
    </cfRule>
    <cfRule type="cellIs" dxfId="4637" priority="6629" operator="equal">
      <formula>#REF!</formula>
    </cfRule>
    <cfRule type="cellIs" dxfId="4636" priority="6630" operator="equal">
      <formula>#REF!</formula>
    </cfRule>
    <cfRule type="cellIs" dxfId="4635" priority="6631" operator="equal">
      <formula>#REF!</formula>
    </cfRule>
    <cfRule type="cellIs" dxfId="4634" priority="6632" operator="equal">
      <formula>#REF!</formula>
    </cfRule>
    <cfRule type="cellIs" dxfId="4633" priority="6633" operator="equal">
      <formula>#REF!</formula>
    </cfRule>
    <cfRule type="cellIs" dxfId="4632" priority="6634" operator="equal">
      <formula>#REF!</formula>
    </cfRule>
    <cfRule type="cellIs" dxfId="4631" priority="6635" operator="equal">
      <formula>#REF!</formula>
    </cfRule>
    <cfRule type="cellIs" dxfId="4630" priority="6636" operator="equal">
      <formula>#REF!</formula>
    </cfRule>
    <cfRule type="cellIs" dxfId="4629" priority="6637" operator="equal">
      <formula>#REF!</formula>
    </cfRule>
    <cfRule type="cellIs" dxfId="4628" priority="6638" operator="equal">
      <formula>#REF!</formula>
    </cfRule>
    <cfRule type="cellIs" dxfId="4627" priority="6639" operator="equal">
      <formula>#REF!</formula>
    </cfRule>
    <cfRule type="cellIs" dxfId="4626" priority="6640" operator="equal">
      <formula>#REF!</formula>
    </cfRule>
    <cfRule type="cellIs" dxfId="4625" priority="6641" operator="equal">
      <formula>#REF!</formula>
    </cfRule>
    <cfRule type="cellIs" dxfId="4624" priority="6642" operator="equal">
      <formula>#REF!</formula>
    </cfRule>
    <cfRule type="cellIs" dxfId="4623" priority="6643" operator="equal">
      <formula>#REF!</formula>
    </cfRule>
    <cfRule type="cellIs" dxfId="4622" priority="6644" operator="equal">
      <formula>#REF!</formula>
    </cfRule>
    <cfRule type="cellIs" dxfId="4621" priority="6645" operator="equal">
      <formula>#REF!</formula>
    </cfRule>
  </conditionalFormatting>
  <conditionalFormatting sqref="Q82:Q83 Q85:Q86">
    <cfRule type="cellIs" dxfId="4620" priority="6378" operator="equal">
      <formula>#REF!</formula>
    </cfRule>
    <cfRule type="cellIs" dxfId="4619" priority="6380" operator="equal">
      <formula>#REF!</formula>
    </cfRule>
    <cfRule type="cellIs" dxfId="4618" priority="6381" operator="equal">
      <formula>#REF!</formula>
    </cfRule>
    <cfRule type="cellIs" dxfId="4617" priority="6382" operator="equal">
      <formula>#REF!</formula>
    </cfRule>
    <cfRule type="cellIs" dxfId="4616" priority="6383" operator="equal">
      <formula>#REF!</formula>
    </cfRule>
    <cfRule type="cellIs" dxfId="4615" priority="6384" operator="equal">
      <formula>#REF!</formula>
    </cfRule>
    <cfRule type="cellIs" dxfId="4614" priority="6385" operator="equal">
      <formula>#REF!</formula>
    </cfRule>
    <cfRule type="cellIs" dxfId="4613" priority="6386" operator="equal">
      <formula>#REF!</formula>
    </cfRule>
    <cfRule type="cellIs" dxfId="4612" priority="6387" operator="equal">
      <formula>#REF!</formula>
    </cfRule>
    <cfRule type="cellIs" dxfId="4611" priority="6388" operator="equal">
      <formula>#REF!</formula>
    </cfRule>
    <cfRule type="cellIs" dxfId="4610" priority="6389" operator="equal">
      <formula>#REF!</formula>
    </cfRule>
    <cfRule type="cellIs" dxfId="4609" priority="6390" operator="equal">
      <formula>#REF!</formula>
    </cfRule>
    <cfRule type="cellIs" dxfId="4608" priority="6391" operator="equal">
      <formula>#REF!</formula>
    </cfRule>
    <cfRule type="cellIs" dxfId="4607" priority="6392" operator="equal">
      <formula>#REF!</formula>
    </cfRule>
    <cfRule type="cellIs" dxfId="4606" priority="6393" operator="equal">
      <formula>#REF!</formula>
    </cfRule>
    <cfRule type="cellIs" dxfId="4605" priority="6394" operator="equal">
      <formula>#REF!</formula>
    </cfRule>
    <cfRule type="cellIs" dxfId="4604" priority="6395" operator="equal">
      <formula>#REF!</formula>
    </cfRule>
    <cfRule type="cellIs" dxfId="4603" priority="6396" operator="equal">
      <formula>#REF!</formula>
    </cfRule>
    <cfRule type="cellIs" dxfId="4602" priority="6397" operator="equal">
      <formula>#REF!</formula>
    </cfRule>
    <cfRule type="cellIs" dxfId="4601" priority="6398" operator="equal">
      <formula>#REF!</formula>
    </cfRule>
    <cfRule type="cellIs" dxfId="4600" priority="6399" operator="equal">
      <formula>#REF!</formula>
    </cfRule>
    <cfRule type="cellIs" dxfId="4599" priority="6400" operator="equal">
      <formula>#REF!</formula>
    </cfRule>
    <cfRule type="cellIs" dxfId="4598" priority="6401" operator="equal">
      <formula>#REF!</formula>
    </cfRule>
    <cfRule type="cellIs" dxfId="4597" priority="6402" operator="equal">
      <formula>#REF!</formula>
    </cfRule>
    <cfRule type="cellIs" dxfId="4596" priority="6403" operator="equal">
      <formula>#REF!</formula>
    </cfRule>
    <cfRule type="cellIs" dxfId="4595" priority="6404" operator="equal">
      <formula>#REF!</formula>
    </cfRule>
    <cfRule type="cellIs" dxfId="4594" priority="6405" operator="equal">
      <formula>#REF!</formula>
    </cfRule>
    <cfRule type="cellIs" dxfId="4593" priority="6406" operator="equal">
      <formula>#REF!</formula>
    </cfRule>
    <cfRule type="cellIs" dxfId="4592" priority="6407" operator="equal">
      <formula>#REF!</formula>
    </cfRule>
    <cfRule type="cellIs" dxfId="4591" priority="6408" operator="equal">
      <formula>#REF!</formula>
    </cfRule>
    <cfRule type="cellIs" dxfId="4590" priority="6409" operator="equal">
      <formula>#REF!</formula>
    </cfRule>
    <cfRule type="cellIs" dxfId="4589" priority="6410" operator="equal">
      <formula>#REF!</formula>
    </cfRule>
    <cfRule type="cellIs" dxfId="4588" priority="6411" operator="equal">
      <formula>#REF!</formula>
    </cfRule>
    <cfRule type="cellIs" dxfId="4587" priority="6412" operator="equal">
      <formula>#REF!</formula>
    </cfRule>
    <cfRule type="cellIs" dxfId="4586" priority="6413" operator="equal">
      <formula>#REF!</formula>
    </cfRule>
    <cfRule type="cellIs" dxfId="4585" priority="6414" operator="equal">
      <formula>#REF!</formula>
    </cfRule>
    <cfRule type="cellIs" dxfId="4584" priority="6415" operator="equal">
      <formula>#REF!</formula>
    </cfRule>
  </conditionalFormatting>
  <conditionalFormatting sqref="N82:N83 I85:I86 N85:N86">
    <cfRule type="cellIs" dxfId="4583" priority="6379" operator="equal">
      <formula>#REF!</formula>
    </cfRule>
  </conditionalFormatting>
  <conditionalFormatting sqref="L82:L83 L85:L86">
    <cfRule type="cellIs" dxfId="4582" priority="6373" operator="equal">
      <formula>"ALTA"</formula>
    </cfRule>
    <cfRule type="cellIs" dxfId="4581" priority="6374" operator="equal">
      <formula>"MUY ALTA"</formula>
    </cfRule>
    <cfRule type="cellIs" dxfId="4580" priority="6375" operator="equal">
      <formula>"MEDIA"</formula>
    </cfRule>
    <cfRule type="cellIs" dxfId="4579" priority="6376" operator="equal">
      <formula>"BAJA"</formula>
    </cfRule>
    <cfRule type="cellIs" dxfId="4578" priority="6377" operator="equal">
      <formula>"MUY BAJA"</formula>
    </cfRule>
  </conditionalFormatting>
  <conditionalFormatting sqref="N82:N83 N85:N86">
    <cfRule type="cellIs" dxfId="4577" priority="6365" operator="equal">
      <formula>"CATASTRÓFICO (RC-F)"</formula>
    </cfRule>
    <cfRule type="cellIs" dxfId="4576" priority="6366" operator="equal">
      <formula>"MAYOR (RC-F)"</formula>
    </cfRule>
    <cfRule type="cellIs" dxfId="4575" priority="6367" operator="equal">
      <formula>"MODERADO (RC-F)"</formula>
    </cfRule>
    <cfRule type="cellIs" dxfId="4574" priority="6368" operator="equal">
      <formula>"CATASTRÓFICO"</formula>
    </cfRule>
    <cfRule type="cellIs" dxfId="4573" priority="6369" operator="equal">
      <formula>"MAYOR"</formula>
    </cfRule>
    <cfRule type="cellIs" dxfId="4572" priority="6370" operator="equal">
      <formula>"MODERADO"</formula>
    </cfRule>
    <cfRule type="cellIs" dxfId="4571" priority="6371" operator="equal">
      <formula>"MENOR"</formula>
    </cfRule>
    <cfRule type="cellIs" dxfId="4570" priority="6372" operator="equal">
      <formula>"LEVE"</formula>
    </cfRule>
  </conditionalFormatting>
  <conditionalFormatting sqref="Q82:Q83 AI82:AI83 Q85:Q86 AI85:AI86">
    <cfRule type="cellIs" dxfId="4569" priority="6358" operator="equal">
      <formula>"EXTREMO (RC/F)"</formula>
    </cfRule>
    <cfRule type="cellIs" dxfId="4568" priority="6359" operator="equal">
      <formula>"ALTO (RC/F)"</formula>
    </cfRule>
    <cfRule type="cellIs" dxfId="4567" priority="6360" operator="equal">
      <formula>"MODERADO (RC/F)"</formula>
    </cfRule>
    <cfRule type="cellIs" dxfId="4566" priority="6361" operator="equal">
      <formula>"EXTREMO"</formula>
    </cfRule>
    <cfRule type="cellIs" dxfId="4565" priority="6362" operator="equal">
      <formula>"ALTO"</formula>
    </cfRule>
    <cfRule type="cellIs" dxfId="4564" priority="6363" operator="equal">
      <formula>"MODERADO"</formula>
    </cfRule>
    <cfRule type="cellIs" dxfId="4563" priority="6364" operator="equal">
      <formula>"BAJO"</formula>
    </cfRule>
  </conditionalFormatting>
  <conditionalFormatting sqref="AG82:AG83 AG85:AG86">
    <cfRule type="cellIs" dxfId="4562" priority="6348" operator="equal">
      <formula>"CATASTROFICO"</formula>
    </cfRule>
    <cfRule type="cellIs" dxfId="4561" priority="6349" operator="equal">
      <formula>"MAYOR"</formula>
    </cfRule>
    <cfRule type="cellIs" dxfId="4560" priority="6350" operator="equal">
      <formula>"MODERADO"</formula>
    </cfRule>
    <cfRule type="cellIs" dxfId="4559" priority="6351" operator="equal">
      <formula>"MENOR"</formula>
    </cfRule>
    <cfRule type="cellIs" dxfId="4558" priority="6352" operator="equal">
      <formula>"LEVE"</formula>
    </cfRule>
  </conditionalFormatting>
  <conditionalFormatting sqref="AI88 AI95:AI96 AI82:AI83 AI85:AI86">
    <cfRule type="cellIs" dxfId="4557" priority="6311" operator="equal">
      <formula>#REF!</formula>
    </cfRule>
    <cfRule type="cellIs" dxfId="4556" priority="6312" operator="equal">
      <formula>#REF!</formula>
    </cfRule>
    <cfRule type="cellIs" dxfId="4555" priority="6313" operator="equal">
      <formula>#REF!</formula>
    </cfRule>
    <cfRule type="cellIs" dxfId="4554" priority="6314" operator="equal">
      <formula>#REF!</formula>
    </cfRule>
    <cfRule type="cellIs" dxfId="4553" priority="6315" operator="equal">
      <formula>#REF!</formula>
    </cfRule>
    <cfRule type="cellIs" dxfId="4552" priority="6316" operator="equal">
      <formula>#REF!</formula>
    </cfRule>
    <cfRule type="cellIs" dxfId="4551" priority="6317" operator="equal">
      <formula>#REF!</formula>
    </cfRule>
    <cfRule type="cellIs" dxfId="4550" priority="6318" operator="equal">
      <formula>#REF!</formula>
    </cfRule>
    <cfRule type="cellIs" dxfId="4549" priority="6319" operator="equal">
      <formula>#REF!</formula>
    </cfRule>
    <cfRule type="cellIs" dxfId="4548" priority="6320" operator="equal">
      <formula>#REF!</formula>
    </cfRule>
    <cfRule type="cellIs" dxfId="4547" priority="6321" operator="equal">
      <formula>#REF!</formula>
    </cfRule>
    <cfRule type="cellIs" dxfId="4546" priority="6322" operator="equal">
      <formula>#REF!</formula>
    </cfRule>
    <cfRule type="cellIs" dxfId="4545" priority="6323" operator="equal">
      <formula>#REF!</formula>
    </cfRule>
    <cfRule type="cellIs" dxfId="4544" priority="6324" operator="equal">
      <formula>#REF!</formula>
    </cfRule>
    <cfRule type="cellIs" dxfId="4543" priority="6325" operator="equal">
      <formula>#REF!</formula>
    </cfRule>
    <cfRule type="cellIs" dxfId="4542" priority="6326" operator="equal">
      <formula>#REF!</formula>
    </cfRule>
    <cfRule type="cellIs" dxfId="4541" priority="6327" operator="equal">
      <formula>#REF!</formula>
    </cfRule>
    <cfRule type="cellIs" dxfId="4540" priority="6328" operator="equal">
      <formula>#REF!</formula>
    </cfRule>
    <cfRule type="cellIs" dxfId="4539" priority="6329" operator="equal">
      <formula>#REF!</formula>
    </cfRule>
    <cfRule type="cellIs" dxfId="4538" priority="6330" operator="equal">
      <formula>#REF!</formula>
    </cfRule>
    <cfRule type="cellIs" dxfId="4537" priority="6331" operator="equal">
      <formula>#REF!</formula>
    </cfRule>
    <cfRule type="cellIs" dxfId="4536" priority="6332" operator="equal">
      <formula>#REF!</formula>
    </cfRule>
    <cfRule type="cellIs" dxfId="4535" priority="6333" operator="equal">
      <formula>#REF!</formula>
    </cfRule>
    <cfRule type="cellIs" dxfId="4534" priority="6334" operator="equal">
      <formula>#REF!</formula>
    </cfRule>
    <cfRule type="cellIs" dxfId="4533" priority="6335" operator="equal">
      <formula>#REF!</formula>
    </cfRule>
    <cfRule type="cellIs" dxfId="4532" priority="6336" operator="equal">
      <formula>#REF!</formula>
    </cfRule>
    <cfRule type="cellIs" dxfId="4531" priority="6337" operator="equal">
      <formula>#REF!</formula>
    </cfRule>
    <cfRule type="cellIs" dxfId="4530" priority="6338" operator="equal">
      <formula>#REF!</formula>
    </cfRule>
    <cfRule type="cellIs" dxfId="4529" priority="6339" operator="equal">
      <formula>#REF!</formula>
    </cfRule>
    <cfRule type="cellIs" dxfId="4528" priority="6340" operator="equal">
      <formula>#REF!</formula>
    </cfRule>
    <cfRule type="cellIs" dxfId="4527" priority="6341" operator="equal">
      <formula>#REF!</formula>
    </cfRule>
    <cfRule type="cellIs" dxfId="4526" priority="6342" operator="equal">
      <formula>#REF!</formula>
    </cfRule>
    <cfRule type="cellIs" dxfId="4525" priority="6343" operator="equal">
      <formula>#REF!</formula>
    </cfRule>
    <cfRule type="cellIs" dxfId="4524" priority="6344" operator="equal">
      <formula>#REF!</formula>
    </cfRule>
    <cfRule type="cellIs" dxfId="4523" priority="6345" operator="equal">
      <formula>#REF!</formula>
    </cfRule>
    <cfRule type="cellIs" dxfId="4522" priority="6346" operator="equal">
      <formula>#REF!</formula>
    </cfRule>
    <cfRule type="cellIs" dxfId="4521" priority="6347" operator="equal">
      <formula>#REF!</formula>
    </cfRule>
  </conditionalFormatting>
  <conditionalFormatting sqref="AI88 AI95:AI96">
    <cfRule type="cellIs" dxfId="4520" priority="6304" operator="equal">
      <formula>"EXTREMO (RC/F)"</formula>
    </cfRule>
    <cfRule type="cellIs" dxfId="4519" priority="6305" operator="equal">
      <formula>"ALTO (RC/F)"</formula>
    </cfRule>
    <cfRule type="cellIs" dxfId="4518" priority="6306" operator="equal">
      <formula>"MODERADO (RC/F)"</formula>
    </cfRule>
    <cfRule type="cellIs" dxfId="4517" priority="6307" operator="equal">
      <formula>"EXTREMO"</formula>
    </cfRule>
    <cfRule type="cellIs" dxfId="4516" priority="6308" operator="equal">
      <formula>"ALTO"</formula>
    </cfRule>
    <cfRule type="cellIs" dxfId="4515" priority="6309" operator="equal">
      <formula>"MODERADO"</formula>
    </cfRule>
    <cfRule type="cellIs" dxfId="4514" priority="6310" operator="equal">
      <formula>"BAJO"</formula>
    </cfRule>
  </conditionalFormatting>
  <conditionalFormatting sqref="I83">
    <cfRule type="cellIs" dxfId="4513" priority="6303" operator="equal">
      <formula>#REF!</formula>
    </cfRule>
  </conditionalFormatting>
  <conditionalFormatting sqref="I82">
    <cfRule type="cellIs" dxfId="4512" priority="6302" operator="equal">
      <formula>#REF!</formula>
    </cfRule>
  </conditionalFormatting>
  <conditionalFormatting sqref="Q88 Q95:Q96">
    <cfRule type="cellIs" dxfId="4511" priority="6264" operator="equal">
      <formula>#REF!</formula>
    </cfRule>
    <cfRule type="cellIs" dxfId="4510" priority="6266" operator="equal">
      <formula>#REF!</formula>
    </cfRule>
    <cfRule type="cellIs" dxfId="4509" priority="6267" operator="equal">
      <formula>#REF!</formula>
    </cfRule>
    <cfRule type="cellIs" dxfId="4508" priority="6268" operator="equal">
      <formula>#REF!</formula>
    </cfRule>
    <cfRule type="cellIs" dxfId="4507" priority="6269" operator="equal">
      <formula>#REF!</formula>
    </cfRule>
    <cfRule type="cellIs" dxfId="4506" priority="6270" operator="equal">
      <formula>#REF!</formula>
    </cfRule>
    <cfRule type="cellIs" dxfId="4505" priority="6271" operator="equal">
      <formula>#REF!</formula>
    </cfRule>
    <cfRule type="cellIs" dxfId="4504" priority="6272" operator="equal">
      <formula>#REF!</formula>
    </cfRule>
    <cfRule type="cellIs" dxfId="4503" priority="6273" operator="equal">
      <formula>#REF!</formula>
    </cfRule>
    <cfRule type="cellIs" dxfId="4502" priority="6274" operator="equal">
      <formula>#REF!</formula>
    </cfRule>
    <cfRule type="cellIs" dxfId="4501" priority="6275" operator="equal">
      <formula>#REF!</formula>
    </cfRule>
    <cfRule type="cellIs" dxfId="4500" priority="6276" operator="equal">
      <formula>#REF!</formula>
    </cfRule>
    <cfRule type="cellIs" dxfId="4499" priority="6277" operator="equal">
      <formula>#REF!</formula>
    </cfRule>
    <cfRule type="cellIs" dxfId="4498" priority="6278" operator="equal">
      <formula>#REF!</formula>
    </cfRule>
    <cfRule type="cellIs" dxfId="4497" priority="6279" operator="equal">
      <formula>#REF!</formula>
    </cfRule>
    <cfRule type="cellIs" dxfId="4496" priority="6280" operator="equal">
      <formula>#REF!</formula>
    </cfRule>
    <cfRule type="cellIs" dxfId="4495" priority="6281" operator="equal">
      <formula>#REF!</formula>
    </cfRule>
    <cfRule type="cellIs" dxfId="4494" priority="6282" operator="equal">
      <formula>#REF!</formula>
    </cfRule>
    <cfRule type="cellIs" dxfId="4493" priority="6283" operator="equal">
      <formula>#REF!</formula>
    </cfRule>
    <cfRule type="cellIs" dxfId="4492" priority="6284" operator="equal">
      <formula>#REF!</formula>
    </cfRule>
    <cfRule type="cellIs" dxfId="4491" priority="6285" operator="equal">
      <formula>#REF!</formula>
    </cfRule>
    <cfRule type="cellIs" dxfId="4490" priority="6286" operator="equal">
      <formula>#REF!</formula>
    </cfRule>
    <cfRule type="cellIs" dxfId="4489" priority="6287" operator="equal">
      <formula>#REF!</formula>
    </cfRule>
    <cfRule type="cellIs" dxfId="4488" priority="6288" operator="equal">
      <formula>#REF!</formula>
    </cfRule>
    <cfRule type="cellIs" dxfId="4487" priority="6289" operator="equal">
      <formula>#REF!</formula>
    </cfRule>
    <cfRule type="cellIs" dxfId="4486" priority="6290" operator="equal">
      <formula>#REF!</formula>
    </cfRule>
    <cfRule type="cellIs" dxfId="4485" priority="6291" operator="equal">
      <formula>#REF!</formula>
    </cfRule>
    <cfRule type="cellIs" dxfId="4484" priority="6292" operator="equal">
      <formula>#REF!</formula>
    </cfRule>
    <cfRule type="cellIs" dxfId="4483" priority="6293" operator="equal">
      <formula>#REF!</formula>
    </cfRule>
    <cfRule type="cellIs" dxfId="4482" priority="6294" operator="equal">
      <formula>#REF!</formula>
    </cfRule>
    <cfRule type="cellIs" dxfId="4481" priority="6295" operator="equal">
      <formula>#REF!</formula>
    </cfRule>
    <cfRule type="cellIs" dxfId="4480" priority="6296" operator="equal">
      <formula>#REF!</formula>
    </cfRule>
    <cfRule type="cellIs" dxfId="4479" priority="6297" operator="equal">
      <formula>#REF!</formula>
    </cfRule>
    <cfRule type="cellIs" dxfId="4478" priority="6298" operator="equal">
      <formula>#REF!</formula>
    </cfRule>
    <cfRule type="cellIs" dxfId="4477" priority="6299" operator="equal">
      <formula>#REF!</formula>
    </cfRule>
    <cfRule type="cellIs" dxfId="4476" priority="6300" operator="equal">
      <formula>#REF!</formula>
    </cfRule>
    <cfRule type="cellIs" dxfId="4475" priority="6301" operator="equal">
      <formula>#REF!</formula>
    </cfRule>
  </conditionalFormatting>
  <conditionalFormatting sqref="N88 N95:N96">
    <cfRule type="cellIs" dxfId="4474" priority="6265" operator="equal">
      <formula>#REF!</formula>
    </cfRule>
  </conditionalFormatting>
  <conditionalFormatting sqref="L88 L95:L96 L101">
    <cfRule type="cellIs" dxfId="4473" priority="6259" operator="equal">
      <formula>"ALTA"</formula>
    </cfRule>
    <cfRule type="cellIs" dxfId="4472" priority="6260" operator="equal">
      <formula>"MUY ALTA"</formula>
    </cfRule>
    <cfRule type="cellIs" dxfId="4471" priority="6261" operator="equal">
      <formula>"MEDIA"</formula>
    </cfRule>
    <cfRule type="cellIs" dxfId="4470" priority="6262" operator="equal">
      <formula>"BAJA"</formula>
    </cfRule>
    <cfRule type="cellIs" dxfId="4469" priority="6263" operator="equal">
      <formula>"MUY BAJA"</formula>
    </cfRule>
  </conditionalFormatting>
  <conditionalFormatting sqref="N88 N95:N96">
    <cfRule type="cellIs" dxfId="4468" priority="6251" operator="equal">
      <formula>"CATASTRÓFICO (RC-F)"</formula>
    </cfRule>
    <cfRule type="cellIs" dxfId="4467" priority="6252" operator="equal">
      <formula>"MAYOR (RC-F)"</formula>
    </cfRule>
    <cfRule type="cellIs" dxfId="4466" priority="6253" operator="equal">
      <formula>"MODERADO (RC-F)"</formula>
    </cfRule>
    <cfRule type="cellIs" dxfId="4465" priority="6254" operator="equal">
      <formula>"CATASTRÓFICO"</formula>
    </cfRule>
    <cfRule type="cellIs" dxfId="4464" priority="6255" operator="equal">
      <formula>"MAYOR"</formula>
    </cfRule>
    <cfRule type="cellIs" dxfId="4463" priority="6256" operator="equal">
      <formula>"MODERADO"</formula>
    </cfRule>
    <cfRule type="cellIs" dxfId="4462" priority="6257" operator="equal">
      <formula>"MENOR"</formula>
    </cfRule>
    <cfRule type="cellIs" dxfId="4461" priority="6258" operator="equal">
      <formula>"LEVE"</formula>
    </cfRule>
  </conditionalFormatting>
  <conditionalFormatting sqref="Q88 Q95:Q96">
    <cfRule type="cellIs" dxfId="4460" priority="6244" operator="equal">
      <formula>"EXTREMO (RC/F)"</formula>
    </cfRule>
    <cfRule type="cellIs" dxfId="4459" priority="6245" operator="equal">
      <formula>"ALTO (RC/F)"</formula>
    </cfRule>
    <cfRule type="cellIs" dxfId="4458" priority="6246" operator="equal">
      <formula>"MODERADO (RC/F)"</formula>
    </cfRule>
    <cfRule type="cellIs" dxfId="4457" priority="6247" operator="equal">
      <formula>"EXTREMO"</formula>
    </cfRule>
    <cfRule type="cellIs" dxfId="4456" priority="6248" operator="equal">
      <formula>"ALTO"</formula>
    </cfRule>
    <cfRule type="cellIs" dxfId="4455" priority="6249" operator="equal">
      <formula>"MODERADO"</formula>
    </cfRule>
    <cfRule type="cellIs" dxfId="4454" priority="6250" operator="equal">
      <formula>"BAJO"</formula>
    </cfRule>
  </conditionalFormatting>
  <conditionalFormatting sqref="AG88 AG95:AG96">
    <cfRule type="cellIs" dxfId="4453" priority="6239" operator="equal">
      <formula>"CATASTROFICO"</formula>
    </cfRule>
    <cfRule type="cellIs" dxfId="4452" priority="6240" operator="equal">
      <formula>"MAYOR"</formula>
    </cfRule>
    <cfRule type="cellIs" dxfId="4451" priority="6241" operator="equal">
      <formula>"MODERADO"</formula>
    </cfRule>
    <cfRule type="cellIs" dxfId="4450" priority="6242" operator="equal">
      <formula>"MENOR"</formula>
    </cfRule>
    <cfRule type="cellIs" dxfId="4449" priority="6243" operator="equal">
      <formula>"LEVE"</formula>
    </cfRule>
  </conditionalFormatting>
  <conditionalFormatting sqref="I88">
    <cfRule type="cellIs" dxfId="4448" priority="6238" operator="equal">
      <formula>#REF!</formula>
    </cfRule>
  </conditionalFormatting>
  <conditionalFormatting sqref="AI101">
    <cfRule type="cellIs" dxfId="4447" priority="6200" operator="equal">
      <formula>#REF!</formula>
    </cfRule>
    <cfRule type="cellIs" dxfId="4446" priority="6202" operator="equal">
      <formula>#REF!</formula>
    </cfRule>
    <cfRule type="cellIs" dxfId="4445" priority="6203" operator="equal">
      <formula>#REF!</formula>
    </cfRule>
    <cfRule type="cellIs" dxfId="4444" priority="6204" operator="equal">
      <formula>#REF!</formula>
    </cfRule>
    <cfRule type="cellIs" dxfId="4443" priority="6205" operator="equal">
      <formula>#REF!</formula>
    </cfRule>
    <cfRule type="cellIs" dxfId="4442" priority="6206" operator="equal">
      <formula>#REF!</formula>
    </cfRule>
    <cfRule type="cellIs" dxfId="4441" priority="6207" operator="equal">
      <formula>#REF!</formula>
    </cfRule>
    <cfRule type="cellIs" dxfId="4440" priority="6208" operator="equal">
      <formula>#REF!</formula>
    </cfRule>
    <cfRule type="cellIs" dxfId="4439" priority="6209" operator="equal">
      <formula>#REF!</formula>
    </cfRule>
    <cfRule type="cellIs" dxfId="4438" priority="6210" operator="equal">
      <formula>#REF!</formula>
    </cfRule>
    <cfRule type="cellIs" dxfId="4437" priority="6211" operator="equal">
      <formula>#REF!</formula>
    </cfRule>
    <cfRule type="cellIs" dxfId="4436" priority="6212" operator="equal">
      <formula>#REF!</formula>
    </cfRule>
    <cfRule type="cellIs" dxfId="4435" priority="6213" operator="equal">
      <formula>#REF!</formula>
    </cfRule>
    <cfRule type="cellIs" dxfId="4434" priority="6214" operator="equal">
      <formula>#REF!</formula>
    </cfRule>
    <cfRule type="cellIs" dxfId="4433" priority="6215" operator="equal">
      <formula>#REF!</formula>
    </cfRule>
    <cfRule type="cellIs" dxfId="4432" priority="6216" operator="equal">
      <formula>#REF!</formula>
    </cfRule>
    <cfRule type="cellIs" dxfId="4431" priority="6217" operator="equal">
      <formula>#REF!</formula>
    </cfRule>
    <cfRule type="cellIs" dxfId="4430" priority="6218" operator="equal">
      <formula>#REF!</formula>
    </cfRule>
    <cfRule type="cellIs" dxfId="4429" priority="6219" operator="equal">
      <formula>#REF!</formula>
    </cfRule>
    <cfRule type="cellIs" dxfId="4428" priority="6220" operator="equal">
      <formula>#REF!</formula>
    </cfRule>
    <cfRule type="cellIs" dxfId="4427" priority="6221" operator="equal">
      <formula>#REF!</formula>
    </cfRule>
    <cfRule type="cellIs" dxfId="4426" priority="6222" operator="equal">
      <formula>#REF!</formula>
    </cfRule>
    <cfRule type="cellIs" dxfId="4425" priority="6223" operator="equal">
      <formula>#REF!</formula>
    </cfRule>
    <cfRule type="cellIs" dxfId="4424" priority="6224" operator="equal">
      <formula>#REF!</formula>
    </cfRule>
    <cfRule type="cellIs" dxfId="4423" priority="6225" operator="equal">
      <formula>#REF!</formula>
    </cfRule>
    <cfRule type="cellIs" dxfId="4422" priority="6226" operator="equal">
      <formula>#REF!</formula>
    </cfRule>
    <cfRule type="cellIs" dxfId="4421" priority="6227" operator="equal">
      <formula>#REF!</formula>
    </cfRule>
    <cfRule type="cellIs" dxfId="4420" priority="6228" operator="equal">
      <formula>#REF!</formula>
    </cfRule>
    <cfRule type="cellIs" dxfId="4419" priority="6229" operator="equal">
      <formula>#REF!</formula>
    </cfRule>
    <cfRule type="cellIs" dxfId="4418" priority="6230" operator="equal">
      <formula>#REF!</formula>
    </cfRule>
    <cfRule type="cellIs" dxfId="4417" priority="6231" operator="equal">
      <formula>#REF!</formula>
    </cfRule>
    <cfRule type="cellIs" dxfId="4416" priority="6232" operator="equal">
      <formula>#REF!</formula>
    </cfRule>
    <cfRule type="cellIs" dxfId="4415" priority="6233" operator="equal">
      <formula>#REF!</formula>
    </cfRule>
    <cfRule type="cellIs" dxfId="4414" priority="6234" operator="equal">
      <formula>#REF!</formula>
    </cfRule>
    <cfRule type="cellIs" dxfId="4413" priority="6235" operator="equal">
      <formula>#REF!</formula>
    </cfRule>
    <cfRule type="cellIs" dxfId="4412" priority="6236" operator="equal">
      <formula>#REF!</formula>
    </cfRule>
    <cfRule type="cellIs" dxfId="4411" priority="6237" operator="equal">
      <formula>#REF!</formula>
    </cfRule>
  </conditionalFormatting>
  <conditionalFormatting sqref="I101">
    <cfRule type="cellIs" dxfId="4410" priority="6201" operator="equal">
      <formula>#REF!</formula>
    </cfRule>
  </conditionalFormatting>
  <conditionalFormatting sqref="AI101">
    <cfRule type="cellIs" dxfId="4409" priority="6193" operator="equal">
      <formula>"EXTREMO (RC/F)"</formula>
    </cfRule>
    <cfRule type="cellIs" dxfId="4408" priority="6194" operator="equal">
      <formula>"ALTO (RC/F)"</formula>
    </cfRule>
    <cfRule type="cellIs" dxfId="4407" priority="6195" operator="equal">
      <formula>"MODERADO (RC/F)"</formula>
    </cfRule>
    <cfRule type="cellIs" dxfId="4406" priority="6196" operator="equal">
      <formula>"EXTREMO"</formula>
    </cfRule>
    <cfRule type="cellIs" dxfId="4405" priority="6197" operator="equal">
      <formula>"ALTO"</formula>
    </cfRule>
    <cfRule type="cellIs" dxfId="4404" priority="6198" operator="equal">
      <formula>"MODERADO"</formula>
    </cfRule>
    <cfRule type="cellIs" dxfId="4403" priority="6199" operator="equal">
      <formula>"BAJO"</formula>
    </cfRule>
  </conditionalFormatting>
  <conditionalFormatting sqref="AE101 AE107:AE109 AE103:AE104">
    <cfRule type="cellIs" dxfId="4402" priority="6188" operator="equal">
      <formula>"MUY ALTA"</formula>
    </cfRule>
    <cfRule type="cellIs" dxfId="4401" priority="6189" operator="equal">
      <formula>"ALTA"</formula>
    </cfRule>
    <cfRule type="cellIs" dxfId="4400" priority="6190" operator="equal">
      <formula>"MEDIA"</formula>
    </cfRule>
    <cfRule type="cellIs" dxfId="4399" priority="6191" operator="equal">
      <formula>"BAJA"</formula>
    </cfRule>
    <cfRule type="cellIs" dxfId="4398" priority="6192" operator="equal">
      <formula>"MUY BAJA"</formula>
    </cfRule>
  </conditionalFormatting>
  <conditionalFormatting sqref="AG101">
    <cfRule type="cellIs" dxfId="4397" priority="6183" operator="equal">
      <formula>"CATASTROFICO"</formula>
    </cfRule>
    <cfRule type="cellIs" dxfId="4396" priority="6184" operator="equal">
      <formula>"MAYOR"</formula>
    </cfRule>
    <cfRule type="cellIs" dxfId="4395" priority="6185" operator="equal">
      <formula>"MODERADO"</formula>
    </cfRule>
    <cfRule type="cellIs" dxfId="4394" priority="6186" operator="equal">
      <formula>"MENOR"</formula>
    </cfRule>
    <cfRule type="cellIs" dxfId="4393" priority="6187" operator="equal">
      <formula>"LEVE"</formula>
    </cfRule>
  </conditionalFormatting>
  <conditionalFormatting sqref="Q101">
    <cfRule type="cellIs" dxfId="4392" priority="6146" operator="equal">
      <formula>#REF!</formula>
    </cfRule>
    <cfRule type="cellIs" dxfId="4391" priority="6147" operator="equal">
      <formula>#REF!</formula>
    </cfRule>
    <cfRule type="cellIs" dxfId="4390" priority="6148" operator="equal">
      <formula>#REF!</formula>
    </cfRule>
    <cfRule type="cellIs" dxfId="4389" priority="6149" operator="equal">
      <formula>#REF!</formula>
    </cfRule>
    <cfRule type="cellIs" dxfId="4388" priority="6150" operator="equal">
      <formula>#REF!</formula>
    </cfRule>
    <cfRule type="cellIs" dxfId="4387" priority="6151" operator="equal">
      <formula>#REF!</formula>
    </cfRule>
    <cfRule type="cellIs" dxfId="4386" priority="6152" operator="equal">
      <formula>#REF!</formula>
    </cfRule>
    <cfRule type="cellIs" dxfId="4385" priority="6153" operator="equal">
      <formula>#REF!</formula>
    </cfRule>
    <cfRule type="cellIs" dxfId="4384" priority="6154" operator="equal">
      <formula>#REF!</formula>
    </cfRule>
    <cfRule type="cellIs" dxfId="4383" priority="6155" operator="equal">
      <formula>#REF!</formula>
    </cfRule>
    <cfRule type="cellIs" dxfId="4382" priority="6156" operator="equal">
      <formula>#REF!</formula>
    </cfRule>
    <cfRule type="cellIs" dxfId="4381" priority="6157" operator="equal">
      <formula>#REF!</formula>
    </cfRule>
    <cfRule type="cellIs" dxfId="4380" priority="6158" operator="equal">
      <formula>#REF!</formula>
    </cfRule>
    <cfRule type="cellIs" dxfId="4379" priority="6159" operator="equal">
      <formula>#REF!</formula>
    </cfRule>
    <cfRule type="cellIs" dxfId="4378" priority="6160" operator="equal">
      <formula>#REF!</formula>
    </cfRule>
    <cfRule type="cellIs" dxfId="4377" priority="6161" operator="equal">
      <formula>#REF!</formula>
    </cfRule>
    <cfRule type="cellIs" dxfId="4376" priority="6162" operator="equal">
      <formula>#REF!</formula>
    </cfRule>
    <cfRule type="cellIs" dxfId="4375" priority="6163" operator="equal">
      <formula>#REF!</formula>
    </cfRule>
    <cfRule type="cellIs" dxfId="4374" priority="6164" operator="equal">
      <formula>#REF!</formula>
    </cfRule>
    <cfRule type="cellIs" dxfId="4373" priority="6165" operator="equal">
      <formula>#REF!</formula>
    </cfRule>
    <cfRule type="cellIs" dxfId="4372" priority="6166" operator="equal">
      <formula>#REF!</formula>
    </cfRule>
    <cfRule type="cellIs" dxfId="4371" priority="6167" operator="equal">
      <formula>#REF!</formula>
    </cfRule>
    <cfRule type="cellIs" dxfId="4370" priority="6168" operator="equal">
      <formula>#REF!</formula>
    </cfRule>
    <cfRule type="cellIs" dxfId="4369" priority="6169" operator="equal">
      <formula>#REF!</formula>
    </cfRule>
    <cfRule type="cellIs" dxfId="4368" priority="6170" operator="equal">
      <formula>#REF!</formula>
    </cfRule>
    <cfRule type="cellIs" dxfId="4367" priority="6171" operator="equal">
      <formula>#REF!</formula>
    </cfRule>
    <cfRule type="cellIs" dxfId="4366" priority="6172" operator="equal">
      <formula>#REF!</formula>
    </cfRule>
    <cfRule type="cellIs" dxfId="4365" priority="6173" operator="equal">
      <formula>#REF!</formula>
    </cfRule>
    <cfRule type="cellIs" dxfId="4364" priority="6174" operator="equal">
      <formula>#REF!</formula>
    </cfRule>
    <cfRule type="cellIs" dxfId="4363" priority="6175" operator="equal">
      <formula>#REF!</formula>
    </cfRule>
    <cfRule type="cellIs" dxfId="4362" priority="6176" operator="equal">
      <formula>#REF!</formula>
    </cfRule>
    <cfRule type="cellIs" dxfId="4361" priority="6177" operator="equal">
      <formula>#REF!</formula>
    </cfRule>
    <cfRule type="cellIs" dxfId="4360" priority="6178" operator="equal">
      <formula>#REF!</formula>
    </cfRule>
    <cfRule type="cellIs" dxfId="4359" priority="6179" operator="equal">
      <formula>#REF!</formula>
    </cfRule>
    <cfRule type="cellIs" dxfId="4358" priority="6180" operator="equal">
      <formula>#REF!</formula>
    </cfRule>
    <cfRule type="cellIs" dxfId="4357" priority="6181" operator="equal">
      <formula>#REF!</formula>
    </cfRule>
    <cfRule type="cellIs" dxfId="4356" priority="6182" operator="equal">
      <formula>#REF!</formula>
    </cfRule>
  </conditionalFormatting>
  <conditionalFormatting sqref="Q101">
    <cfRule type="cellIs" dxfId="4355" priority="6139" operator="equal">
      <formula>"EXTREMO (RC/F)"</formula>
    </cfRule>
    <cfRule type="cellIs" dxfId="4354" priority="6140" operator="equal">
      <formula>"ALTO (RC/F)"</formula>
    </cfRule>
    <cfRule type="cellIs" dxfId="4353" priority="6141" operator="equal">
      <formula>"MODERADO (RC/F)"</formula>
    </cfRule>
    <cfRule type="cellIs" dxfId="4352" priority="6142" operator="equal">
      <formula>"EXTREMO"</formula>
    </cfRule>
    <cfRule type="cellIs" dxfId="4351" priority="6143" operator="equal">
      <formula>"ALTO"</formula>
    </cfRule>
    <cfRule type="cellIs" dxfId="4350" priority="6144" operator="equal">
      <formula>"MODERADO"</formula>
    </cfRule>
    <cfRule type="cellIs" dxfId="4349" priority="6145" operator="equal">
      <formula>"BAJO"</formula>
    </cfRule>
  </conditionalFormatting>
  <conditionalFormatting sqref="I167:I169">
    <cfRule type="cellIs" dxfId="4348" priority="5247" operator="equal">
      <formula>#REF!</formula>
    </cfRule>
  </conditionalFormatting>
  <conditionalFormatting sqref="I147 I158">
    <cfRule type="cellIs" dxfId="4347" priority="5246" operator="equal">
      <formula>#REF!</formula>
    </cfRule>
  </conditionalFormatting>
  <conditionalFormatting sqref="I150">
    <cfRule type="cellIs" dxfId="4346" priority="5245" operator="equal">
      <formula>#REF!</formula>
    </cfRule>
  </conditionalFormatting>
  <conditionalFormatting sqref="I155">
    <cfRule type="cellIs" dxfId="4345" priority="5244" operator="equal">
      <formula>#REF!</formula>
    </cfRule>
  </conditionalFormatting>
  <conditionalFormatting sqref="N147 N150">
    <cfRule type="cellIs" dxfId="4344" priority="5243" operator="equal">
      <formula>#REF!</formula>
    </cfRule>
  </conditionalFormatting>
  <conditionalFormatting sqref="L147 L150">
    <cfRule type="cellIs" dxfId="4343" priority="5238" operator="equal">
      <formula>"ALTA"</formula>
    </cfRule>
    <cfRule type="cellIs" dxfId="4342" priority="5239" operator="equal">
      <formula>"MUY ALTA"</formula>
    </cfRule>
    <cfRule type="cellIs" dxfId="4341" priority="5240" operator="equal">
      <formula>"MEDIA"</formula>
    </cfRule>
    <cfRule type="cellIs" dxfId="4340" priority="5241" operator="equal">
      <formula>"BAJA"</formula>
    </cfRule>
    <cfRule type="cellIs" dxfId="4339" priority="5242" operator="equal">
      <formula>"MUY BAJA"</formula>
    </cfRule>
  </conditionalFormatting>
  <conditionalFormatting sqref="N147 N150">
    <cfRule type="cellIs" dxfId="4338" priority="5230" operator="equal">
      <formula>"CATASTRÓFICO (RC-F)"</formula>
    </cfRule>
    <cfRule type="cellIs" dxfId="4337" priority="5231" operator="equal">
      <formula>"MAYOR (RC-F)"</formula>
    </cfRule>
    <cfRule type="cellIs" dxfId="4336" priority="5232" operator="equal">
      <formula>"MODERADO (RC-F)"</formula>
    </cfRule>
    <cfRule type="cellIs" dxfId="4335" priority="5233" operator="equal">
      <formula>"CATASTRÓFICO"</formula>
    </cfRule>
    <cfRule type="cellIs" dxfId="4334" priority="5234" operator="equal">
      <formula>"MAYOR"</formula>
    </cfRule>
    <cfRule type="cellIs" dxfId="4333" priority="5235" operator="equal">
      <formula>"MODERADO"</formula>
    </cfRule>
    <cfRule type="cellIs" dxfId="4332" priority="5236" operator="equal">
      <formula>"MENOR"</formula>
    </cfRule>
    <cfRule type="cellIs" dxfId="4331" priority="5237" operator="equal">
      <formula>"LEVE"</formula>
    </cfRule>
  </conditionalFormatting>
  <conditionalFormatting sqref="Q147 Q150">
    <cfRule type="cellIs" dxfId="4330" priority="5193" operator="equal">
      <formula>#REF!</formula>
    </cfRule>
    <cfRule type="cellIs" dxfId="4329" priority="5194" operator="equal">
      <formula>#REF!</formula>
    </cfRule>
    <cfRule type="cellIs" dxfId="4328" priority="5195" operator="equal">
      <formula>#REF!</formula>
    </cfRule>
    <cfRule type="cellIs" dxfId="4327" priority="5196" operator="equal">
      <formula>#REF!</formula>
    </cfRule>
    <cfRule type="cellIs" dxfId="4326" priority="5197" operator="equal">
      <formula>#REF!</formula>
    </cfRule>
    <cfRule type="cellIs" dxfId="4325" priority="5198" operator="equal">
      <formula>#REF!</formula>
    </cfRule>
    <cfRule type="cellIs" dxfId="4324" priority="5199" operator="equal">
      <formula>#REF!</formula>
    </cfRule>
    <cfRule type="cellIs" dxfId="4323" priority="5200" operator="equal">
      <formula>#REF!</formula>
    </cfRule>
    <cfRule type="cellIs" dxfId="4322" priority="5201" operator="equal">
      <formula>#REF!</formula>
    </cfRule>
    <cfRule type="cellIs" dxfId="4321" priority="5202" operator="equal">
      <formula>#REF!</formula>
    </cfRule>
    <cfRule type="cellIs" dxfId="4320" priority="5203" operator="equal">
      <formula>#REF!</formula>
    </cfRule>
    <cfRule type="cellIs" dxfId="4319" priority="5204" operator="equal">
      <formula>#REF!</formula>
    </cfRule>
    <cfRule type="cellIs" dxfId="4318" priority="5205" operator="equal">
      <formula>#REF!</formula>
    </cfRule>
    <cfRule type="cellIs" dxfId="4317" priority="5206" operator="equal">
      <formula>#REF!</formula>
    </cfRule>
    <cfRule type="cellIs" dxfId="4316" priority="5207" operator="equal">
      <formula>#REF!</formula>
    </cfRule>
    <cfRule type="cellIs" dxfId="4315" priority="5208" operator="equal">
      <formula>#REF!</formula>
    </cfRule>
    <cfRule type="cellIs" dxfId="4314" priority="5209" operator="equal">
      <formula>#REF!</formula>
    </cfRule>
    <cfRule type="cellIs" dxfId="4313" priority="5210" operator="equal">
      <formula>#REF!</formula>
    </cfRule>
    <cfRule type="cellIs" dxfId="4312" priority="5211" operator="equal">
      <formula>#REF!</formula>
    </cfRule>
    <cfRule type="cellIs" dxfId="4311" priority="5212" operator="equal">
      <formula>#REF!</formula>
    </cfRule>
    <cfRule type="cellIs" dxfId="4310" priority="5213" operator="equal">
      <formula>#REF!</formula>
    </cfRule>
    <cfRule type="cellIs" dxfId="4309" priority="5214" operator="equal">
      <formula>#REF!</formula>
    </cfRule>
    <cfRule type="cellIs" dxfId="4308" priority="5215" operator="equal">
      <formula>#REF!</formula>
    </cfRule>
    <cfRule type="cellIs" dxfId="4307" priority="5216" operator="equal">
      <formula>#REF!</formula>
    </cfRule>
    <cfRule type="cellIs" dxfId="4306" priority="5217" operator="equal">
      <formula>#REF!</formula>
    </cfRule>
    <cfRule type="cellIs" dxfId="4305" priority="5218" operator="equal">
      <formula>#REF!</formula>
    </cfRule>
    <cfRule type="cellIs" dxfId="4304" priority="5219" operator="equal">
      <formula>#REF!</formula>
    </cfRule>
    <cfRule type="cellIs" dxfId="4303" priority="5220" operator="equal">
      <formula>#REF!</formula>
    </cfRule>
    <cfRule type="cellIs" dxfId="4302" priority="5221" operator="equal">
      <formula>#REF!</formula>
    </cfRule>
    <cfRule type="cellIs" dxfId="4301" priority="5222" operator="equal">
      <formula>#REF!</formula>
    </cfRule>
    <cfRule type="cellIs" dxfId="4300" priority="5223" operator="equal">
      <formula>#REF!</formula>
    </cfRule>
    <cfRule type="cellIs" dxfId="4299" priority="5224" operator="equal">
      <formula>#REF!</formula>
    </cfRule>
    <cfRule type="cellIs" dxfId="4298" priority="5225" operator="equal">
      <formula>#REF!</formula>
    </cfRule>
    <cfRule type="cellIs" dxfId="4297" priority="5226" operator="equal">
      <formula>#REF!</formula>
    </cfRule>
    <cfRule type="cellIs" dxfId="4296" priority="5227" operator="equal">
      <formula>#REF!</formula>
    </cfRule>
    <cfRule type="cellIs" dxfId="4295" priority="5228" operator="equal">
      <formula>#REF!</formula>
    </cfRule>
    <cfRule type="cellIs" dxfId="4294" priority="5229" operator="equal">
      <formula>#REF!</formula>
    </cfRule>
  </conditionalFormatting>
  <conditionalFormatting sqref="Q147 Q150">
    <cfRule type="cellIs" dxfId="4293" priority="5186" operator="equal">
      <formula>"EXTREMO (RC/F)"</formula>
    </cfRule>
    <cfRule type="cellIs" dxfId="4292" priority="5187" operator="equal">
      <formula>"ALTO (RC/F)"</formula>
    </cfRule>
    <cfRule type="cellIs" dxfId="4291" priority="5188" operator="equal">
      <formula>"MODERADO (RC/F)"</formula>
    </cfRule>
    <cfRule type="cellIs" dxfId="4290" priority="5189" operator="equal">
      <formula>"EXTREMO"</formula>
    </cfRule>
    <cfRule type="cellIs" dxfId="4289" priority="5190" operator="equal">
      <formula>"ALTO"</formula>
    </cfRule>
    <cfRule type="cellIs" dxfId="4288" priority="5191" operator="equal">
      <formula>"MODERADO"</formula>
    </cfRule>
    <cfRule type="cellIs" dxfId="4287" priority="5192" operator="equal">
      <formula>"BAJO"</formula>
    </cfRule>
  </conditionalFormatting>
  <conditionalFormatting sqref="AE147:AE180">
    <cfRule type="cellIs" dxfId="4286" priority="5181" operator="equal">
      <formula>"MUY ALTO"</formula>
    </cfRule>
    <cfRule type="cellIs" dxfId="4285" priority="5182" operator="equal">
      <formula>"ALTO"</formula>
    </cfRule>
    <cfRule type="cellIs" dxfId="4284" priority="5183" operator="equal">
      <formula>"MEDIO"</formula>
    </cfRule>
    <cfRule type="cellIs" dxfId="4283" priority="5184" operator="equal">
      <formula>"BAJA"</formula>
    </cfRule>
    <cfRule type="cellIs" dxfId="4282" priority="5185" operator="equal">
      <formula>"MUY BAJA"</formula>
    </cfRule>
  </conditionalFormatting>
  <conditionalFormatting sqref="AG147 AG150 AG155 AG158 AG167 AG171">
    <cfRule type="cellIs" dxfId="4281" priority="5176" operator="equal">
      <formula>"CATASTROFICO"</formula>
    </cfRule>
    <cfRule type="cellIs" dxfId="4280" priority="5177" operator="equal">
      <formula>"MAYOR"</formula>
    </cfRule>
    <cfRule type="cellIs" dxfId="4279" priority="5178" operator="equal">
      <formula>"MODERADO"</formula>
    </cfRule>
    <cfRule type="cellIs" dxfId="4278" priority="5179" operator="equal">
      <formula>"MENOR"</formula>
    </cfRule>
    <cfRule type="cellIs" dxfId="4277" priority="5180" operator="equal">
      <formula>"LEVE"</formula>
    </cfRule>
  </conditionalFormatting>
  <conditionalFormatting sqref="AI147 AI150 AI155 AI158 AI167 AI171">
    <cfRule type="cellIs" dxfId="4276" priority="5139" operator="equal">
      <formula>#REF!</formula>
    </cfRule>
    <cfRule type="cellIs" dxfId="4275" priority="5140" operator="equal">
      <formula>#REF!</formula>
    </cfRule>
    <cfRule type="cellIs" dxfId="4274" priority="5141" operator="equal">
      <formula>#REF!</formula>
    </cfRule>
    <cfRule type="cellIs" dxfId="4273" priority="5142" operator="equal">
      <formula>#REF!</formula>
    </cfRule>
    <cfRule type="cellIs" dxfId="4272" priority="5143" operator="equal">
      <formula>#REF!</formula>
    </cfRule>
    <cfRule type="cellIs" dxfId="4271" priority="5144" operator="equal">
      <formula>#REF!</formula>
    </cfRule>
    <cfRule type="cellIs" dxfId="4270" priority="5145" operator="equal">
      <formula>#REF!</formula>
    </cfRule>
    <cfRule type="cellIs" dxfId="4269" priority="5146" operator="equal">
      <formula>#REF!</formula>
    </cfRule>
    <cfRule type="cellIs" dxfId="4268" priority="5147" operator="equal">
      <formula>#REF!</formula>
    </cfRule>
    <cfRule type="cellIs" dxfId="4267" priority="5148" operator="equal">
      <formula>#REF!</formula>
    </cfRule>
    <cfRule type="cellIs" dxfId="4266" priority="5149" operator="equal">
      <formula>#REF!</formula>
    </cfRule>
    <cfRule type="cellIs" dxfId="4265" priority="5150" operator="equal">
      <formula>#REF!</formula>
    </cfRule>
    <cfRule type="cellIs" dxfId="4264" priority="5151" operator="equal">
      <formula>#REF!</formula>
    </cfRule>
    <cfRule type="cellIs" dxfId="4263" priority="5152" operator="equal">
      <formula>#REF!</formula>
    </cfRule>
    <cfRule type="cellIs" dxfId="4262" priority="5153" operator="equal">
      <formula>#REF!</formula>
    </cfRule>
    <cfRule type="cellIs" dxfId="4261" priority="5154" operator="equal">
      <formula>#REF!</formula>
    </cfRule>
    <cfRule type="cellIs" dxfId="4260" priority="5155" operator="equal">
      <formula>#REF!</formula>
    </cfRule>
    <cfRule type="cellIs" dxfId="4259" priority="5156" operator="equal">
      <formula>#REF!</formula>
    </cfRule>
    <cfRule type="cellIs" dxfId="4258" priority="5157" operator="equal">
      <formula>#REF!</formula>
    </cfRule>
    <cfRule type="cellIs" dxfId="4257" priority="5158" operator="equal">
      <formula>#REF!</formula>
    </cfRule>
    <cfRule type="cellIs" dxfId="4256" priority="5159" operator="equal">
      <formula>#REF!</formula>
    </cfRule>
    <cfRule type="cellIs" dxfId="4255" priority="5160" operator="equal">
      <formula>#REF!</formula>
    </cfRule>
    <cfRule type="cellIs" dxfId="4254" priority="5161" operator="equal">
      <formula>#REF!</formula>
    </cfRule>
    <cfRule type="cellIs" dxfId="4253" priority="5162" operator="equal">
      <formula>#REF!</formula>
    </cfRule>
    <cfRule type="cellIs" dxfId="4252" priority="5163" operator="equal">
      <formula>#REF!</formula>
    </cfRule>
    <cfRule type="cellIs" dxfId="4251" priority="5164" operator="equal">
      <formula>#REF!</formula>
    </cfRule>
    <cfRule type="cellIs" dxfId="4250" priority="5165" operator="equal">
      <formula>#REF!</formula>
    </cfRule>
    <cfRule type="cellIs" dxfId="4249" priority="5166" operator="equal">
      <formula>#REF!</formula>
    </cfRule>
    <cfRule type="cellIs" dxfId="4248" priority="5167" operator="equal">
      <formula>#REF!</formula>
    </cfRule>
    <cfRule type="cellIs" dxfId="4247" priority="5168" operator="equal">
      <formula>#REF!</formula>
    </cfRule>
    <cfRule type="cellIs" dxfId="4246" priority="5169" operator="equal">
      <formula>#REF!</formula>
    </cfRule>
    <cfRule type="cellIs" dxfId="4245" priority="5170" operator="equal">
      <formula>#REF!</formula>
    </cfRule>
    <cfRule type="cellIs" dxfId="4244" priority="5171" operator="equal">
      <formula>#REF!</formula>
    </cfRule>
    <cfRule type="cellIs" dxfId="4243" priority="5172" operator="equal">
      <formula>#REF!</formula>
    </cfRule>
    <cfRule type="cellIs" dxfId="4242" priority="5173" operator="equal">
      <formula>#REF!</formula>
    </cfRule>
    <cfRule type="cellIs" dxfId="4241" priority="5174" operator="equal">
      <formula>#REF!</formula>
    </cfRule>
    <cfRule type="cellIs" dxfId="4240" priority="5175" operator="equal">
      <formula>#REF!</formula>
    </cfRule>
  </conditionalFormatting>
  <conditionalFormatting sqref="AI147 AI150 AI155 AI158 AI167 AI171">
    <cfRule type="cellIs" dxfId="4239" priority="5132" operator="equal">
      <formula>"EXTREMO (RC/F)"</formula>
    </cfRule>
    <cfRule type="cellIs" dxfId="4238" priority="5133" operator="equal">
      <formula>"ALTO (RC/F)"</formula>
    </cfRule>
    <cfRule type="cellIs" dxfId="4237" priority="5134" operator="equal">
      <formula>"MODERADO (RC/F)"</formula>
    </cfRule>
    <cfRule type="cellIs" dxfId="4236" priority="5135" operator="equal">
      <formula>"EXTREMO"</formula>
    </cfRule>
    <cfRule type="cellIs" dxfId="4235" priority="5136" operator="equal">
      <formula>"ALTO"</formula>
    </cfRule>
    <cfRule type="cellIs" dxfId="4234" priority="5137" operator="equal">
      <formula>"MODERADO"</formula>
    </cfRule>
    <cfRule type="cellIs" dxfId="4233" priority="5138" operator="equal">
      <formula>"BAJO"</formula>
    </cfRule>
  </conditionalFormatting>
  <conditionalFormatting sqref="Q181 Q183">
    <cfRule type="cellIs" dxfId="4232" priority="5094" operator="equal">
      <formula>#REF!</formula>
    </cfRule>
    <cfRule type="cellIs" dxfId="4231" priority="5096" operator="equal">
      <formula>#REF!</formula>
    </cfRule>
    <cfRule type="cellIs" dxfId="4230" priority="5097" operator="equal">
      <formula>#REF!</formula>
    </cfRule>
    <cfRule type="cellIs" dxfId="4229" priority="5098" operator="equal">
      <formula>#REF!</formula>
    </cfRule>
    <cfRule type="cellIs" dxfId="4228" priority="5099" operator="equal">
      <formula>#REF!</formula>
    </cfRule>
    <cfRule type="cellIs" dxfId="4227" priority="5100" operator="equal">
      <formula>#REF!</formula>
    </cfRule>
    <cfRule type="cellIs" dxfId="4226" priority="5101" operator="equal">
      <formula>#REF!</formula>
    </cfRule>
    <cfRule type="cellIs" dxfId="4225" priority="5102" operator="equal">
      <formula>#REF!</formula>
    </cfRule>
    <cfRule type="cellIs" dxfId="4224" priority="5103" operator="equal">
      <formula>#REF!</formula>
    </cfRule>
    <cfRule type="cellIs" dxfId="4223" priority="5104" operator="equal">
      <formula>#REF!</formula>
    </cfRule>
    <cfRule type="cellIs" dxfId="4222" priority="5105" operator="equal">
      <formula>#REF!</formula>
    </cfRule>
    <cfRule type="cellIs" dxfId="4221" priority="5106" operator="equal">
      <formula>#REF!</formula>
    </cfRule>
    <cfRule type="cellIs" dxfId="4220" priority="5107" operator="equal">
      <formula>#REF!</formula>
    </cfRule>
    <cfRule type="cellIs" dxfId="4219" priority="5108" operator="equal">
      <formula>#REF!</formula>
    </cfRule>
    <cfRule type="cellIs" dxfId="4218" priority="5109" operator="equal">
      <formula>#REF!</formula>
    </cfRule>
    <cfRule type="cellIs" dxfId="4217" priority="5110" operator="equal">
      <formula>#REF!</formula>
    </cfRule>
    <cfRule type="cellIs" dxfId="4216" priority="5111" operator="equal">
      <formula>#REF!</formula>
    </cfRule>
    <cfRule type="cellIs" dxfId="4215" priority="5112" operator="equal">
      <formula>#REF!</formula>
    </cfRule>
    <cfRule type="cellIs" dxfId="4214" priority="5113" operator="equal">
      <formula>#REF!</formula>
    </cfRule>
    <cfRule type="cellIs" dxfId="4213" priority="5114" operator="equal">
      <formula>#REF!</formula>
    </cfRule>
    <cfRule type="cellIs" dxfId="4212" priority="5115" operator="equal">
      <formula>#REF!</formula>
    </cfRule>
    <cfRule type="cellIs" dxfId="4211" priority="5116" operator="equal">
      <formula>#REF!</formula>
    </cfRule>
    <cfRule type="cellIs" dxfId="4210" priority="5117" operator="equal">
      <formula>#REF!</formula>
    </cfRule>
    <cfRule type="cellIs" dxfId="4209" priority="5118" operator="equal">
      <formula>#REF!</formula>
    </cfRule>
    <cfRule type="cellIs" dxfId="4208" priority="5119" operator="equal">
      <formula>#REF!</formula>
    </cfRule>
    <cfRule type="cellIs" dxfId="4207" priority="5120" operator="equal">
      <formula>#REF!</formula>
    </cfRule>
    <cfRule type="cellIs" dxfId="4206" priority="5121" operator="equal">
      <formula>#REF!</formula>
    </cfRule>
    <cfRule type="cellIs" dxfId="4205" priority="5122" operator="equal">
      <formula>#REF!</formula>
    </cfRule>
    <cfRule type="cellIs" dxfId="4204" priority="5123" operator="equal">
      <formula>#REF!</formula>
    </cfRule>
    <cfRule type="cellIs" dxfId="4203" priority="5124" operator="equal">
      <formula>#REF!</formula>
    </cfRule>
    <cfRule type="cellIs" dxfId="4202" priority="5125" operator="equal">
      <formula>#REF!</formula>
    </cfRule>
    <cfRule type="cellIs" dxfId="4201" priority="5126" operator="equal">
      <formula>#REF!</formula>
    </cfRule>
    <cfRule type="cellIs" dxfId="4200" priority="5127" operator="equal">
      <formula>#REF!</formula>
    </cfRule>
    <cfRule type="cellIs" dxfId="4199" priority="5128" operator="equal">
      <formula>#REF!</formula>
    </cfRule>
    <cfRule type="cellIs" dxfId="4198" priority="5129" operator="equal">
      <formula>#REF!</formula>
    </cfRule>
    <cfRule type="cellIs" dxfId="4197" priority="5130" operator="equal">
      <formula>#REF!</formula>
    </cfRule>
    <cfRule type="cellIs" dxfId="4196" priority="5131" operator="equal">
      <formula>#REF!</formula>
    </cfRule>
  </conditionalFormatting>
  <conditionalFormatting sqref="N181 N183:N184">
    <cfRule type="cellIs" dxfId="4195" priority="5095" operator="equal">
      <formula>#REF!</formula>
    </cfRule>
  </conditionalFormatting>
  <conditionalFormatting sqref="L181 L183:L184">
    <cfRule type="cellIs" dxfId="4194" priority="5089" operator="equal">
      <formula>"ALTA"</formula>
    </cfRule>
    <cfRule type="cellIs" dxfId="4193" priority="5090" operator="equal">
      <formula>"MUY ALTA"</formula>
    </cfRule>
    <cfRule type="cellIs" dxfId="4192" priority="5091" operator="equal">
      <formula>"MEDIA"</formula>
    </cfRule>
    <cfRule type="cellIs" dxfId="4191" priority="5092" operator="equal">
      <formula>"BAJA"</formula>
    </cfRule>
    <cfRule type="cellIs" dxfId="4190" priority="5093" operator="equal">
      <formula>"MUY BAJA"</formula>
    </cfRule>
  </conditionalFormatting>
  <conditionalFormatting sqref="N181 N183:N184">
    <cfRule type="cellIs" dxfId="4189" priority="5081" operator="equal">
      <formula>"CATASTRÓFICO (RC-F)"</formula>
    </cfRule>
    <cfRule type="cellIs" dxfId="4188" priority="5082" operator="equal">
      <formula>"MAYOR (RC-F)"</formula>
    </cfRule>
    <cfRule type="cellIs" dxfId="4187" priority="5083" operator="equal">
      <formula>"MODERADO (RC-F)"</formula>
    </cfRule>
    <cfRule type="cellIs" dxfId="4186" priority="5084" operator="equal">
      <formula>"CATASTRÓFICO"</formula>
    </cfRule>
    <cfRule type="cellIs" dxfId="4185" priority="5085" operator="equal">
      <formula>"MAYOR"</formula>
    </cfRule>
    <cfRule type="cellIs" dxfId="4184" priority="5086" operator="equal">
      <formula>"MODERADO"</formula>
    </cfRule>
    <cfRule type="cellIs" dxfId="4183" priority="5087" operator="equal">
      <formula>"MENOR"</formula>
    </cfRule>
    <cfRule type="cellIs" dxfId="4182" priority="5088" operator="equal">
      <formula>"LEVE"</formula>
    </cfRule>
  </conditionalFormatting>
  <conditionalFormatting sqref="Q181 Q183">
    <cfRule type="cellIs" dxfId="4181" priority="5074" operator="equal">
      <formula>"EXTREMO (RC/F)"</formula>
    </cfRule>
    <cfRule type="cellIs" dxfId="4180" priority="5075" operator="equal">
      <formula>"ALTO (RC/F)"</formula>
    </cfRule>
    <cfRule type="cellIs" dxfId="4179" priority="5076" operator="equal">
      <formula>"MODERADO (RC/F)"</formula>
    </cfRule>
    <cfRule type="cellIs" dxfId="4178" priority="5077" operator="equal">
      <formula>"EXTREMO"</formula>
    </cfRule>
    <cfRule type="cellIs" dxfId="4177" priority="5078" operator="equal">
      <formula>"ALTO"</formula>
    </cfRule>
    <cfRule type="cellIs" dxfId="4176" priority="5079" operator="equal">
      <formula>"MODERADO"</formula>
    </cfRule>
    <cfRule type="cellIs" dxfId="4175" priority="5080" operator="equal">
      <formula>"BAJO"</formula>
    </cfRule>
  </conditionalFormatting>
  <conditionalFormatting sqref="AE181:AE187">
    <cfRule type="cellIs" dxfId="4174" priority="5069" operator="equal">
      <formula>"MUY ALTA"</formula>
    </cfRule>
    <cfRule type="cellIs" dxfId="4173" priority="5070" operator="equal">
      <formula>"ALTA"</formula>
    </cfRule>
    <cfRule type="cellIs" dxfId="4172" priority="5071" operator="equal">
      <formula>"MEDIA"</formula>
    </cfRule>
    <cfRule type="cellIs" dxfId="4171" priority="5072" operator="equal">
      <formula>"BAJA"</formula>
    </cfRule>
    <cfRule type="cellIs" dxfId="4170" priority="5073" operator="equal">
      <formula>"MUY BAJA"</formula>
    </cfRule>
  </conditionalFormatting>
  <conditionalFormatting sqref="AG181 AG183:AG184">
    <cfRule type="cellIs" dxfId="4169" priority="5064" operator="equal">
      <formula>"CATASTROFICO"</formula>
    </cfRule>
    <cfRule type="cellIs" dxfId="4168" priority="5065" operator="equal">
      <formula>"MAYOR"</formula>
    </cfRule>
    <cfRule type="cellIs" dxfId="4167" priority="5066" operator="equal">
      <formula>"MODERADO"</formula>
    </cfRule>
    <cfRule type="cellIs" dxfId="4166" priority="5067" operator="equal">
      <formula>"MENOR"</formula>
    </cfRule>
    <cfRule type="cellIs" dxfId="4165" priority="5068" operator="equal">
      <formula>"LEVE"</formula>
    </cfRule>
  </conditionalFormatting>
  <conditionalFormatting sqref="AI181 AI183:AI184">
    <cfRule type="cellIs" dxfId="4164" priority="5027" operator="equal">
      <formula>#REF!</formula>
    </cfRule>
    <cfRule type="cellIs" dxfId="4163" priority="5028" operator="equal">
      <formula>#REF!</formula>
    </cfRule>
    <cfRule type="cellIs" dxfId="4162" priority="5029" operator="equal">
      <formula>#REF!</formula>
    </cfRule>
    <cfRule type="cellIs" dxfId="4161" priority="5030" operator="equal">
      <formula>#REF!</formula>
    </cfRule>
    <cfRule type="cellIs" dxfId="4160" priority="5031" operator="equal">
      <formula>#REF!</formula>
    </cfRule>
    <cfRule type="cellIs" dxfId="4159" priority="5032" operator="equal">
      <formula>#REF!</formula>
    </cfRule>
    <cfRule type="cellIs" dxfId="4158" priority="5033" operator="equal">
      <formula>#REF!</formula>
    </cfRule>
    <cfRule type="cellIs" dxfId="4157" priority="5034" operator="equal">
      <formula>#REF!</formula>
    </cfRule>
    <cfRule type="cellIs" dxfId="4156" priority="5035" operator="equal">
      <formula>#REF!</formula>
    </cfRule>
    <cfRule type="cellIs" dxfId="4155" priority="5036" operator="equal">
      <formula>#REF!</formula>
    </cfRule>
    <cfRule type="cellIs" dxfId="4154" priority="5037" operator="equal">
      <formula>#REF!</formula>
    </cfRule>
    <cfRule type="cellIs" dxfId="4153" priority="5038" operator="equal">
      <formula>#REF!</formula>
    </cfRule>
    <cfRule type="cellIs" dxfId="4152" priority="5039" operator="equal">
      <formula>#REF!</formula>
    </cfRule>
    <cfRule type="cellIs" dxfId="4151" priority="5040" operator="equal">
      <formula>#REF!</formula>
    </cfRule>
    <cfRule type="cellIs" dxfId="4150" priority="5041" operator="equal">
      <formula>#REF!</formula>
    </cfRule>
    <cfRule type="cellIs" dxfId="4149" priority="5042" operator="equal">
      <formula>#REF!</formula>
    </cfRule>
    <cfRule type="cellIs" dxfId="4148" priority="5043" operator="equal">
      <formula>#REF!</formula>
    </cfRule>
    <cfRule type="cellIs" dxfId="4147" priority="5044" operator="equal">
      <formula>#REF!</formula>
    </cfRule>
    <cfRule type="cellIs" dxfId="4146" priority="5045" operator="equal">
      <formula>#REF!</formula>
    </cfRule>
    <cfRule type="cellIs" dxfId="4145" priority="5046" operator="equal">
      <formula>#REF!</formula>
    </cfRule>
    <cfRule type="cellIs" dxfId="4144" priority="5047" operator="equal">
      <formula>#REF!</formula>
    </cfRule>
    <cfRule type="cellIs" dxfId="4143" priority="5048" operator="equal">
      <formula>#REF!</formula>
    </cfRule>
    <cfRule type="cellIs" dxfId="4142" priority="5049" operator="equal">
      <formula>#REF!</formula>
    </cfRule>
    <cfRule type="cellIs" dxfId="4141" priority="5050" operator="equal">
      <formula>#REF!</formula>
    </cfRule>
    <cfRule type="cellIs" dxfId="4140" priority="5051" operator="equal">
      <formula>#REF!</formula>
    </cfRule>
    <cfRule type="cellIs" dxfId="4139" priority="5052" operator="equal">
      <formula>#REF!</formula>
    </cfRule>
    <cfRule type="cellIs" dxfId="4138" priority="5053" operator="equal">
      <formula>#REF!</formula>
    </cfRule>
    <cfRule type="cellIs" dxfId="4137" priority="5054" operator="equal">
      <formula>#REF!</formula>
    </cfRule>
    <cfRule type="cellIs" dxfId="4136" priority="5055" operator="equal">
      <formula>#REF!</formula>
    </cfRule>
    <cfRule type="cellIs" dxfId="4135" priority="5056" operator="equal">
      <formula>#REF!</formula>
    </cfRule>
    <cfRule type="cellIs" dxfId="4134" priority="5057" operator="equal">
      <formula>#REF!</formula>
    </cfRule>
    <cfRule type="cellIs" dxfId="4133" priority="5058" operator="equal">
      <formula>#REF!</formula>
    </cfRule>
    <cfRule type="cellIs" dxfId="4132" priority="5059" operator="equal">
      <formula>#REF!</formula>
    </cfRule>
    <cfRule type="cellIs" dxfId="4131" priority="5060" operator="equal">
      <formula>#REF!</formula>
    </cfRule>
    <cfRule type="cellIs" dxfId="4130" priority="5061" operator="equal">
      <formula>#REF!</formula>
    </cfRule>
    <cfRule type="cellIs" dxfId="4129" priority="5062" operator="equal">
      <formula>#REF!</formula>
    </cfRule>
    <cfRule type="cellIs" dxfId="4128" priority="5063" operator="equal">
      <formula>#REF!</formula>
    </cfRule>
  </conditionalFormatting>
  <conditionalFormatting sqref="AI181 AI183:AI184">
    <cfRule type="cellIs" dxfId="4127" priority="5020" operator="equal">
      <formula>"EXTREMO (RC/F)"</formula>
    </cfRule>
    <cfRule type="cellIs" dxfId="4126" priority="5021" operator="equal">
      <formula>"ALTO (RC/F)"</formula>
    </cfRule>
    <cfRule type="cellIs" dxfId="4125" priority="5022" operator="equal">
      <formula>"MODERADO (RC/F)"</formula>
    </cfRule>
    <cfRule type="cellIs" dxfId="4124" priority="5023" operator="equal">
      <formula>"EXTREMO"</formula>
    </cfRule>
    <cfRule type="cellIs" dxfId="4123" priority="5024" operator="equal">
      <formula>"ALTO"</formula>
    </cfRule>
    <cfRule type="cellIs" dxfId="4122" priority="5025" operator="equal">
      <formula>"MODERADO"</formula>
    </cfRule>
    <cfRule type="cellIs" dxfId="4121" priority="5026" operator="equal">
      <formula>"BAJO"</formula>
    </cfRule>
  </conditionalFormatting>
  <conditionalFormatting sqref="Q186">
    <cfRule type="cellIs" dxfId="4120" priority="4979" operator="equal">
      <formula>#REF!</formula>
    </cfRule>
    <cfRule type="cellIs" dxfId="4119" priority="4981" operator="equal">
      <formula>#REF!</formula>
    </cfRule>
    <cfRule type="cellIs" dxfId="4118" priority="4982" operator="equal">
      <formula>#REF!</formula>
    </cfRule>
    <cfRule type="cellIs" dxfId="4117" priority="4983" operator="equal">
      <formula>#REF!</formula>
    </cfRule>
    <cfRule type="cellIs" dxfId="4116" priority="4984" operator="equal">
      <formula>#REF!</formula>
    </cfRule>
    <cfRule type="cellIs" dxfId="4115" priority="4985" operator="equal">
      <formula>#REF!</formula>
    </cfRule>
    <cfRule type="cellIs" dxfId="4114" priority="4986" operator="equal">
      <formula>#REF!</formula>
    </cfRule>
    <cfRule type="cellIs" dxfId="4113" priority="4987" operator="equal">
      <formula>#REF!</formula>
    </cfRule>
    <cfRule type="cellIs" dxfId="4112" priority="4988" operator="equal">
      <formula>#REF!</formula>
    </cfRule>
    <cfRule type="cellIs" dxfId="4111" priority="4989" operator="equal">
      <formula>#REF!</formula>
    </cfRule>
    <cfRule type="cellIs" dxfId="4110" priority="4990" operator="equal">
      <formula>#REF!</formula>
    </cfRule>
    <cfRule type="cellIs" dxfId="4109" priority="4991" operator="equal">
      <formula>#REF!</formula>
    </cfRule>
    <cfRule type="cellIs" dxfId="4108" priority="4992" operator="equal">
      <formula>#REF!</formula>
    </cfRule>
    <cfRule type="cellIs" dxfId="4107" priority="4993" operator="equal">
      <formula>#REF!</formula>
    </cfRule>
    <cfRule type="cellIs" dxfId="4106" priority="4994" operator="equal">
      <formula>#REF!</formula>
    </cfRule>
    <cfRule type="cellIs" dxfId="4105" priority="4995" operator="equal">
      <formula>#REF!</formula>
    </cfRule>
    <cfRule type="cellIs" dxfId="4104" priority="4996" operator="equal">
      <formula>#REF!</formula>
    </cfRule>
    <cfRule type="cellIs" dxfId="4103" priority="4997" operator="equal">
      <formula>#REF!</formula>
    </cfRule>
    <cfRule type="cellIs" dxfId="4102" priority="4998" operator="equal">
      <formula>#REF!</formula>
    </cfRule>
    <cfRule type="cellIs" dxfId="4101" priority="4999" operator="equal">
      <formula>#REF!</formula>
    </cfRule>
    <cfRule type="cellIs" dxfId="4100" priority="5000" operator="equal">
      <formula>#REF!</formula>
    </cfRule>
    <cfRule type="cellIs" dxfId="4099" priority="5001" operator="equal">
      <formula>#REF!</formula>
    </cfRule>
    <cfRule type="cellIs" dxfId="4098" priority="5002" operator="equal">
      <formula>#REF!</formula>
    </cfRule>
    <cfRule type="cellIs" dxfId="4097" priority="5003" operator="equal">
      <formula>#REF!</formula>
    </cfRule>
    <cfRule type="cellIs" dxfId="4096" priority="5004" operator="equal">
      <formula>#REF!</formula>
    </cfRule>
    <cfRule type="cellIs" dxfId="4095" priority="5005" operator="equal">
      <formula>#REF!</formula>
    </cfRule>
    <cfRule type="cellIs" dxfId="4094" priority="5006" operator="equal">
      <formula>#REF!</formula>
    </cfRule>
    <cfRule type="cellIs" dxfId="4093" priority="5007" operator="equal">
      <formula>#REF!</formula>
    </cfRule>
    <cfRule type="cellIs" dxfId="4092" priority="5008" operator="equal">
      <formula>#REF!</formula>
    </cfRule>
    <cfRule type="cellIs" dxfId="4091" priority="5009" operator="equal">
      <formula>#REF!</formula>
    </cfRule>
    <cfRule type="cellIs" dxfId="4090" priority="5010" operator="equal">
      <formula>#REF!</formula>
    </cfRule>
    <cfRule type="cellIs" dxfId="4089" priority="5011" operator="equal">
      <formula>#REF!</formula>
    </cfRule>
    <cfRule type="cellIs" dxfId="4088" priority="5012" operator="equal">
      <formula>#REF!</formula>
    </cfRule>
    <cfRule type="cellIs" dxfId="4087" priority="5013" operator="equal">
      <formula>#REF!</formula>
    </cfRule>
    <cfRule type="cellIs" dxfId="4086" priority="5014" operator="equal">
      <formula>#REF!</formula>
    </cfRule>
    <cfRule type="cellIs" dxfId="4085" priority="5015" operator="equal">
      <formula>#REF!</formula>
    </cfRule>
    <cfRule type="cellIs" dxfId="4084" priority="5016" operator="equal">
      <formula>#REF!</formula>
    </cfRule>
  </conditionalFormatting>
  <conditionalFormatting sqref="N186">
    <cfRule type="cellIs" dxfId="4083" priority="4980" operator="equal">
      <formula>#REF!</formula>
    </cfRule>
  </conditionalFormatting>
  <conditionalFormatting sqref="L186">
    <cfRule type="cellIs" dxfId="4082" priority="4974" operator="equal">
      <formula>"ALTA"</formula>
    </cfRule>
    <cfRule type="cellIs" dxfId="4081" priority="4975" operator="equal">
      <formula>"MUY ALTA"</formula>
    </cfRule>
    <cfRule type="cellIs" dxfId="4080" priority="4976" operator="equal">
      <formula>"MEDIA"</formula>
    </cfRule>
    <cfRule type="cellIs" dxfId="4079" priority="4977" operator="equal">
      <formula>"BAJA"</formula>
    </cfRule>
    <cfRule type="cellIs" dxfId="4078" priority="4978" operator="equal">
      <formula>"MUY BAJA"</formula>
    </cfRule>
  </conditionalFormatting>
  <conditionalFormatting sqref="N186">
    <cfRule type="cellIs" dxfId="4077" priority="4966" operator="equal">
      <formula>"CATASTRÓFICO (RC-F)"</formula>
    </cfRule>
    <cfRule type="cellIs" dxfId="4076" priority="4967" operator="equal">
      <formula>"MAYOR (RC-F)"</formula>
    </cfRule>
    <cfRule type="cellIs" dxfId="4075" priority="4968" operator="equal">
      <formula>"MODERADO (RC-F)"</formula>
    </cfRule>
    <cfRule type="cellIs" dxfId="4074" priority="4969" operator="equal">
      <formula>"CATASTRÓFICO"</formula>
    </cfRule>
    <cfRule type="cellIs" dxfId="4073" priority="4970" operator="equal">
      <formula>"MAYOR"</formula>
    </cfRule>
    <cfRule type="cellIs" dxfId="4072" priority="4971" operator="equal">
      <formula>"MODERADO"</formula>
    </cfRule>
    <cfRule type="cellIs" dxfId="4071" priority="4972" operator="equal">
      <formula>"MENOR"</formula>
    </cfRule>
    <cfRule type="cellIs" dxfId="4070" priority="4973" operator="equal">
      <formula>"LEVE"</formula>
    </cfRule>
  </conditionalFormatting>
  <conditionalFormatting sqref="Q186">
    <cfRule type="cellIs" dxfId="4069" priority="4959" operator="equal">
      <formula>"EXTREMO (RC/F)"</formula>
    </cfRule>
    <cfRule type="cellIs" dxfId="4068" priority="4960" operator="equal">
      <formula>"ALTO (RC/F)"</formula>
    </cfRule>
    <cfRule type="cellIs" dxfId="4067" priority="4961" operator="equal">
      <formula>"MODERADO (RC/F)"</formula>
    </cfRule>
    <cfRule type="cellIs" dxfId="4066" priority="4962" operator="equal">
      <formula>"EXTREMO"</formula>
    </cfRule>
    <cfRule type="cellIs" dxfId="4065" priority="4963" operator="equal">
      <formula>"ALTO"</formula>
    </cfRule>
    <cfRule type="cellIs" dxfId="4064" priority="4964" operator="equal">
      <formula>"MODERADO"</formula>
    </cfRule>
    <cfRule type="cellIs" dxfId="4063" priority="4965" operator="equal">
      <formula>"BAJO"</formula>
    </cfRule>
  </conditionalFormatting>
  <conditionalFormatting sqref="I181">
    <cfRule type="cellIs" dxfId="4062" priority="5019" operator="equal">
      <formula>#REF!</formula>
    </cfRule>
  </conditionalFormatting>
  <conditionalFormatting sqref="I183">
    <cfRule type="cellIs" dxfId="4061" priority="5018" operator="equal">
      <formula>#REF!</formula>
    </cfRule>
  </conditionalFormatting>
  <conditionalFormatting sqref="I184">
    <cfRule type="cellIs" dxfId="4060" priority="5017" operator="equal">
      <formula>#REF!</formula>
    </cfRule>
  </conditionalFormatting>
  <conditionalFormatting sqref="AG186">
    <cfRule type="cellIs" dxfId="4059" priority="4954" operator="equal">
      <formula>"CATASTROFICO"</formula>
    </cfRule>
    <cfRule type="cellIs" dxfId="4058" priority="4955" operator="equal">
      <formula>"MAYOR"</formula>
    </cfRule>
    <cfRule type="cellIs" dxfId="4057" priority="4956" operator="equal">
      <formula>"MODERADO"</formula>
    </cfRule>
    <cfRule type="cellIs" dxfId="4056" priority="4957" operator="equal">
      <formula>"MENOR"</formula>
    </cfRule>
    <cfRule type="cellIs" dxfId="4055" priority="4958" operator="equal">
      <formula>"LEVE"</formula>
    </cfRule>
  </conditionalFormatting>
  <conditionalFormatting sqref="AI186">
    <cfRule type="cellIs" dxfId="4054" priority="4917" operator="equal">
      <formula>#REF!</formula>
    </cfRule>
    <cfRule type="cellIs" dxfId="4053" priority="4918" operator="equal">
      <formula>#REF!</formula>
    </cfRule>
    <cfRule type="cellIs" dxfId="4052" priority="4919" operator="equal">
      <formula>#REF!</formula>
    </cfRule>
    <cfRule type="cellIs" dxfId="4051" priority="4920" operator="equal">
      <formula>#REF!</formula>
    </cfRule>
    <cfRule type="cellIs" dxfId="4050" priority="4921" operator="equal">
      <formula>#REF!</formula>
    </cfRule>
    <cfRule type="cellIs" dxfId="4049" priority="4922" operator="equal">
      <formula>#REF!</formula>
    </cfRule>
    <cfRule type="cellIs" dxfId="4048" priority="4923" operator="equal">
      <formula>#REF!</formula>
    </cfRule>
    <cfRule type="cellIs" dxfId="4047" priority="4924" operator="equal">
      <formula>#REF!</formula>
    </cfRule>
    <cfRule type="cellIs" dxfId="4046" priority="4925" operator="equal">
      <formula>#REF!</formula>
    </cfRule>
    <cfRule type="cellIs" dxfId="4045" priority="4926" operator="equal">
      <formula>#REF!</formula>
    </cfRule>
    <cfRule type="cellIs" dxfId="4044" priority="4927" operator="equal">
      <formula>#REF!</formula>
    </cfRule>
    <cfRule type="cellIs" dxfId="4043" priority="4928" operator="equal">
      <formula>#REF!</formula>
    </cfRule>
    <cfRule type="cellIs" dxfId="4042" priority="4929" operator="equal">
      <formula>#REF!</formula>
    </cfRule>
    <cfRule type="cellIs" dxfId="4041" priority="4930" operator="equal">
      <formula>#REF!</formula>
    </cfRule>
    <cfRule type="cellIs" dxfId="4040" priority="4931" operator="equal">
      <formula>#REF!</formula>
    </cfRule>
    <cfRule type="cellIs" dxfId="4039" priority="4932" operator="equal">
      <formula>#REF!</formula>
    </cfRule>
    <cfRule type="cellIs" dxfId="4038" priority="4933" operator="equal">
      <formula>#REF!</formula>
    </cfRule>
    <cfRule type="cellIs" dxfId="4037" priority="4934" operator="equal">
      <formula>#REF!</formula>
    </cfRule>
    <cfRule type="cellIs" dxfId="4036" priority="4935" operator="equal">
      <formula>#REF!</formula>
    </cfRule>
    <cfRule type="cellIs" dxfId="4035" priority="4936" operator="equal">
      <formula>#REF!</formula>
    </cfRule>
    <cfRule type="cellIs" dxfId="4034" priority="4937" operator="equal">
      <formula>#REF!</formula>
    </cfRule>
    <cfRule type="cellIs" dxfId="4033" priority="4938" operator="equal">
      <formula>#REF!</formula>
    </cfRule>
    <cfRule type="cellIs" dxfId="4032" priority="4939" operator="equal">
      <formula>#REF!</formula>
    </cfRule>
    <cfRule type="cellIs" dxfId="4031" priority="4940" operator="equal">
      <formula>#REF!</formula>
    </cfRule>
    <cfRule type="cellIs" dxfId="4030" priority="4941" operator="equal">
      <formula>#REF!</formula>
    </cfRule>
    <cfRule type="cellIs" dxfId="4029" priority="4942" operator="equal">
      <formula>#REF!</formula>
    </cfRule>
    <cfRule type="cellIs" dxfId="4028" priority="4943" operator="equal">
      <formula>#REF!</formula>
    </cfRule>
    <cfRule type="cellIs" dxfId="4027" priority="4944" operator="equal">
      <formula>#REF!</formula>
    </cfRule>
    <cfRule type="cellIs" dxfId="4026" priority="4945" operator="equal">
      <formula>#REF!</formula>
    </cfRule>
    <cfRule type="cellIs" dxfId="4025" priority="4946" operator="equal">
      <formula>#REF!</formula>
    </cfRule>
    <cfRule type="cellIs" dxfId="4024" priority="4947" operator="equal">
      <formula>#REF!</formula>
    </cfRule>
    <cfRule type="cellIs" dxfId="4023" priority="4948" operator="equal">
      <formula>#REF!</formula>
    </cfRule>
    <cfRule type="cellIs" dxfId="4022" priority="4949" operator="equal">
      <formula>#REF!</formula>
    </cfRule>
    <cfRule type="cellIs" dxfId="4021" priority="4950" operator="equal">
      <formula>#REF!</formula>
    </cfRule>
    <cfRule type="cellIs" dxfId="4020" priority="4951" operator="equal">
      <formula>#REF!</formula>
    </cfRule>
    <cfRule type="cellIs" dxfId="4019" priority="4952" operator="equal">
      <formula>#REF!</formula>
    </cfRule>
    <cfRule type="cellIs" dxfId="4018" priority="4953" operator="equal">
      <formula>#REF!</formula>
    </cfRule>
  </conditionalFormatting>
  <conditionalFormatting sqref="AI186">
    <cfRule type="cellIs" dxfId="4017" priority="4910" operator="equal">
      <formula>"EXTREMO (RC/F)"</formula>
    </cfRule>
    <cfRule type="cellIs" dxfId="4016" priority="4911" operator="equal">
      <formula>"ALTO (RC/F)"</formula>
    </cfRule>
    <cfRule type="cellIs" dxfId="4015" priority="4912" operator="equal">
      <formula>"MODERADO (RC/F)"</formula>
    </cfRule>
    <cfRule type="cellIs" dxfId="4014" priority="4913" operator="equal">
      <formula>"EXTREMO"</formula>
    </cfRule>
    <cfRule type="cellIs" dxfId="4013" priority="4914" operator="equal">
      <formula>"ALTO"</formula>
    </cfRule>
    <cfRule type="cellIs" dxfId="4012" priority="4915" operator="equal">
      <formula>"MODERADO"</formula>
    </cfRule>
    <cfRule type="cellIs" dxfId="4011" priority="4916" operator="equal">
      <formula>"BAJO"</formula>
    </cfRule>
  </conditionalFormatting>
  <conditionalFormatting sqref="I186">
    <cfRule type="cellIs" dxfId="4010" priority="4909" operator="equal">
      <formula>#REF!</formula>
    </cfRule>
  </conditionalFormatting>
  <conditionalFormatting sqref="Q184">
    <cfRule type="cellIs" dxfId="4009" priority="4872" operator="equal">
      <formula>#REF!</formula>
    </cfRule>
    <cfRule type="cellIs" dxfId="4008" priority="4873" operator="equal">
      <formula>#REF!</formula>
    </cfRule>
    <cfRule type="cellIs" dxfId="4007" priority="4874" operator="equal">
      <formula>#REF!</formula>
    </cfRule>
    <cfRule type="cellIs" dxfId="4006" priority="4875" operator="equal">
      <formula>#REF!</formula>
    </cfRule>
    <cfRule type="cellIs" dxfId="4005" priority="4876" operator="equal">
      <formula>#REF!</formula>
    </cfRule>
    <cfRule type="cellIs" dxfId="4004" priority="4877" operator="equal">
      <formula>#REF!</formula>
    </cfRule>
    <cfRule type="cellIs" dxfId="4003" priority="4878" operator="equal">
      <formula>#REF!</formula>
    </cfRule>
    <cfRule type="cellIs" dxfId="4002" priority="4879" operator="equal">
      <formula>#REF!</formula>
    </cfRule>
    <cfRule type="cellIs" dxfId="4001" priority="4880" operator="equal">
      <formula>#REF!</formula>
    </cfRule>
    <cfRule type="cellIs" dxfId="4000" priority="4881" operator="equal">
      <formula>#REF!</formula>
    </cfRule>
    <cfRule type="cellIs" dxfId="3999" priority="4882" operator="equal">
      <formula>#REF!</formula>
    </cfRule>
    <cfRule type="cellIs" dxfId="3998" priority="4883" operator="equal">
      <formula>#REF!</formula>
    </cfRule>
    <cfRule type="cellIs" dxfId="3997" priority="4884" operator="equal">
      <formula>#REF!</formula>
    </cfRule>
    <cfRule type="cellIs" dxfId="3996" priority="4885" operator="equal">
      <formula>#REF!</formula>
    </cfRule>
    <cfRule type="cellIs" dxfId="3995" priority="4886" operator="equal">
      <formula>#REF!</formula>
    </cfRule>
    <cfRule type="cellIs" dxfId="3994" priority="4887" operator="equal">
      <formula>#REF!</formula>
    </cfRule>
    <cfRule type="cellIs" dxfId="3993" priority="4888" operator="equal">
      <formula>#REF!</formula>
    </cfRule>
    <cfRule type="cellIs" dxfId="3992" priority="4889" operator="equal">
      <formula>#REF!</formula>
    </cfRule>
    <cfRule type="cellIs" dxfId="3991" priority="4890" operator="equal">
      <formula>#REF!</formula>
    </cfRule>
    <cfRule type="cellIs" dxfId="3990" priority="4891" operator="equal">
      <formula>#REF!</formula>
    </cfRule>
    <cfRule type="cellIs" dxfId="3989" priority="4892" operator="equal">
      <formula>#REF!</formula>
    </cfRule>
    <cfRule type="cellIs" dxfId="3988" priority="4893" operator="equal">
      <formula>#REF!</formula>
    </cfRule>
    <cfRule type="cellIs" dxfId="3987" priority="4894" operator="equal">
      <formula>#REF!</formula>
    </cfRule>
    <cfRule type="cellIs" dxfId="3986" priority="4895" operator="equal">
      <formula>#REF!</formula>
    </cfRule>
    <cfRule type="cellIs" dxfId="3985" priority="4896" operator="equal">
      <formula>#REF!</formula>
    </cfRule>
    <cfRule type="cellIs" dxfId="3984" priority="4897" operator="equal">
      <formula>#REF!</formula>
    </cfRule>
    <cfRule type="cellIs" dxfId="3983" priority="4898" operator="equal">
      <formula>#REF!</formula>
    </cfRule>
    <cfRule type="cellIs" dxfId="3982" priority="4899" operator="equal">
      <formula>#REF!</formula>
    </cfRule>
    <cfRule type="cellIs" dxfId="3981" priority="4900" operator="equal">
      <formula>#REF!</formula>
    </cfRule>
    <cfRule type="cellIs" dxfId="3980" priority="4901" operator="equal">
      <formula>#REF!</formula>
    </cfRule>
    <cfRule type="cellIs" dxfId="3979" priority="4902" operator="equal">
      <formula>#REF!</formula>
    </cfRule>
    <cfRule type="cellIs" dxfId="3978" priority="4903" operator="equal">
      <formula>#REF!</formula>
    </cfRule>
    <cfRule type="cellIs" dxfId="3977" priority="4904" operator="equal">
      <formula>#REF!</formula>
    </cfRule>
    <cfRule type="cellIs" dxfId="3976" priority="4905" operator="equal">
      <formula>#REF!</formula>
    </cfRule>
    <cfRule type="cellIs" dxfId="3975" priority="4906" operator="equal">
      <formula>#REF!</formula>
    </cfRule>
    <cfRule type="cellIs" dxfId="3974" priority="4907" operator="equal">
      <formula>#REF!</formula>
    </cfRule>
    <cfRule type="cellIs" dxfId="3973" priority="4908" operator="equal">
      <formula>#REF!</formula>
    </cfRule>
  </conditionalFormatting>
  <conditionalFormatting sqref="Q184">
    <cfRule type="cellIs" dxfId="3972" priority="4865" operator="equal">
      <formula>"EXTREMO (RC/F)"</formula>
    </cfRule>
    <cfRule type="cellIs" dxfId="3971" priority="4866" operator="equal">
      <formula>"ALTO (RC/F)"</formula>
    </cfRule>
    <cfRule type="cellIs" dxfId="3970" priority="4867" operator="equal">
      <formula>"MODERADO (RC/F)"</formula>
    </cfRule>
    <cfRule type="cellIs" dxfId="3969" priority="4868" operator="equal">
      <formula>"EXTREMO"</formula>
    </cfRule>
    <cfRule type="cellIs" dxfId="3968" priority="4869" operator="equal">
      <formula>"ALTO"</formula>
    </cfRule>
    <cfRule type="cellIs" dxfId="3967" priority="4870" operator="equal">
      <formula>"MODERADO"</formula>
    </cfRule>
    <cfRule type="cellIs" dxfId="3966" priority="4871" operator="equal">
      <formula>"BAJO"</formula>
    </cfRule>
  </conditionalFormatting>
  <conditionalFormatting sqref="Q188">
    <cfRule type="cellIs" dxfId="3965" priority="4827" operator="equal">
      <formula>#REF!</formula>
    </cfRule>
    <cfRule type="cellIs" dxfId="3964" priority="4829" operator="equal">
      <formula>#REF!</formula>
    </cfRule>
    <cfRule type="cellIs" dxfId="3963" priority="4830" operator="equal">
      <formula>#REF!</formula>
    </cfRule>
    <cfRule type="cellIs" dxfId="3962" priority="4831" operator="equal">
      <formula>#REF!</formula>
    </cfRule>
    <cfRule type="cellIs" dxfId="3961" priority="4832" operator="equal">
      <formula>#REF!</formula>
    </cfRule>
    <cfRule type="cellIs" dxfId="3960" priority="4833" operator="equal">
      <formula>#REF!</formula>
    </cfRule>
    <cfRule type="cellIs" dxfId="3959" priority="4834" operator="equal">
      <formula>#REF!</formula>
    </cfRule>
    <cfRule type="cellIs" dxfId="3958" priority="4835" operator="equal">
      <formula>#REF!</formula>
    </cfRule>
    <cfRule type="cellIs" dxfId="3957" priority="4836" operator="equal">
      <formula>#REF!</formula>
    </cfRule>
    <cfRule type="cellIs" dxfId="3956" priority="4837" operator="equal">
      <formula>#REF!</formula>
    </cfRule>
    <cfRule type="cellIs" dxfId="3955" priority="4838" operator="equal">
      <formula>#REF!</formula>
    </cfRule>
    <cfRule type="cellIs" dxfId="3954" priority="4839" operator="equal">
      <formula>#REF!</formula>
    </cfRule>
    <cfRule type="cellIs" dxfId="3953" priority="4840" operator="equal">
      <formula>#REF!</formula>
    </cfRule>
    <cfRule type="cellIs" dxfId="3952" priority="4841" operator="equal">
      <formula>#REF!</formula>
    </cfRule>
    <cfRule type="cellIs" dxfId="3951" priority="4842" operator="equal">
      <formula>#REF!</formula>
    </cfRule>
    <cfRule type="cellIs" dxfId="3950" priority="4843" operator="equal">
      <formula>#REF!</formula>
    </cfRule>
    <cfRule type="cellIs" dxfId="3949" priority="4844" operator="equal">
      <formula>#REF!</formula>
    </cfRule>
    <cfRule type="cellIs" dxfId="3948" priority="4845" operator="equal">
      <formula>#REF!</formula>
    </cfRule>
    <cfRule type="cellIs" dxfId="3947" priority="4846" operator="equal">
      <formula>#REF!</formula>
    </cfRule>
    <cfRule type="cellIs" dxfId="3946" priority="4847" operator="equal">
      <formula>#REF!</formula>
    </cfRule>
    <cfRule type="cellIs" dxfId="3945" priority="4848" operator="equal">
      <formula>#REF!</formula>
    </cfRule>
    <cfRule type="cellIs" dxfId="3944" priority="4849" operator="equal">
      <formula>#REF!</formula>
    </cfRule>
    <cfRule type="cellIs" dxfId="3943" priority="4850" operator="equal">
      <formula>#REF!</formula>
    </cfRule>
    <cfRule type="cellIs" dxfId="3942" priority="4851" operator="equal">
      <formula>#REF!</formula>
    </cfRule>
    <cfRule type="cellIs" dxfId="3941" priority="4852" operator="equal">
      <formula>#REF!</formula>
    </cfRule>
    <cfRule type="cellIs" dxfId="3940" priority="4853" operator="equal">
      <formula>#REF!</formula>
    </cfRule>
    <cfRule type="cellIs" dxfId="3939" priority="4854" operator="equal">
      <formula>#REF!</formula>
    </cfRule>
    <cfRule type="cellIs" dxfId="3938" priority="4855" operator="equal">
      <formula>#REF!</formula>
    </cfRule>
    <cfRule type="cellIs" dxfId="3937" priority="4856" operator="equal">
      <formula>#REF!</formula>
    </cfRule>
    <cfRule type="cellIs" dxfId="3936" priority="4857" operator="equal">
      <formula>#REF!</formula>
    </cfRule>
    <cfRule type="cellIs" dxfId="3935" priority="4858" operator="equal">
      <formula>#REF!</formula>
    </cfRule>
    <cfRule type="cellIs" dxfId="3934" priority="4859" operator="equal">
      <formula>#REF!</formula>
    </cfRule>
    <cfRule type="cellIs" dxfId="3933" priority="4860" operator="equal">
      <formula>#REF!</formula>
    </cfRule>
    <cfRule type="cellIs" dxfId="3932" priority="4861" operator="equal">
      <formula>#REF!</formula>
    </cfRule>
    <cfRule type="cellIs" dxfId="3931" priority="4862" operator="equal">
      <formula>#REF!</formula>
    </cfRule>
    <cfRule type="cellIs" dxfId="3930" priority="4863" operator="equal">
      <formula>#REF!</formula>
    </cfRule>
    <cfRule type="cellIs" dxfId="3929" priority="4864" operator="equal">
      <formula>#REF!</formula>
    </cfRule>
  </conditionalFormatting>
  <conditionalFormatting sqref="N188">
    <cfRule type="cellIs" dxfId="3928" priority="4828" operator="equal">
      <formula>#REF!</formula>
    </cfRule>
  </conditionalFormatting>
  <conditionalFormatting sqref="L188">
    <cfRule type="cellIs" dxfId="3927" priority="4822" operator="equal">
      <formula>"ALTA"</formula>
    </cfRule>
    <cfRule type="cellIs" dxfId="3926" priority="4823" operator="equal">
      <formula>"MUY ALTA"</formula>
    </cfRule>
    <cfRule type="cellIs" dxfId="3925" priority="4824" operator="equal">
      <formula>"MEDIA"</formula>
    </cfRule>
    <cfRule type="cellIs" dxfId="3924" priority="4825" operator="equal">
      <formula>"BAJA"</formula>
    </cfRule>
    <cfRule type="cellIs" dxfId="3923" priority="4826" operator="equal">
      <formula>"MUY BAJA"</formula>
    </cfRule>
  </conditionalFormatting>
  <conditionalFormatting sqref="N188">
    <cfRule type="cellIs" dxfId="3922" priority="4814" operator="equal">
      <formula>"CATASTRÓFICO (RC-F)"</formula>
    </cfRule>
    <cfRule type="cellIs" dxfId="3921" priority="4815" operator="equal">
      <formula>"MAYOR (RC-F)"</formula>
    </cfRule>
    <cfRule type="cellIs" dxfId="3920" priority="4816" operator="equal">
      <formula>"MODERADO (RC-F)"</formula>
    </cfRule>
    <cfRule type="cellIs" dxfId="3919" priority="4817" operator="equal">
      <formula>"CATASTRÓFICO"</formula>
    </cfRule>
    <cfRule type="cellIs" dxfId="3918" priority="4818" operator="equal">
      <formula>"MAYOR"</formula>
    </cfRule>
    <cfRule type="cellIs" dxfId="3917" priority="4819" operator="equal">
      <formula>"MODERADO"</formula>
    </cfRule>
    <cfRule type="cellIs" dxfId="3916" priority="4820" operator="equal">
      <formula>"MENOR"</formula>
    </cfRule>
    <cfRule type="cellIs" dxfId="3915" priority="4821" operator="equal">
      <formula>"LEVE"</formula>
    </cfRule>
  </conditionalFormatting>
  <conditionalFormatting sqref="Q188">
    <cfRule type="cellIs" dxfId="3914" priority="4807" operator="equal">
      <formula>"EXTREMO (RC/F)"</formula>
    </cfRule>
    <cfRule type="cellIs" dxfId="3913" priority="4808" operator="equal">
      <formula>"ALTO (RC/F)"</formula>
    </cfRule>
    <cfRule type="cellIs" dxfId="3912" priority="4809" operator="equal">
      <formula>"MODERADO (RC/F)"</formula>
    </cfRule>
    <cfRule type="cellIs" dxfId="3911" priority="4810" operator="equal">
      <formula>"EXTREMO"</formula>
    </cfRule>
    <cfRule type="cellIs" dxfId="3910" priority="4811" operator="equal">
      <formula>"ALTO"</formula>
    </cfRule>
    <cfRule type="cellIs" dxfId="3909" priority="4812" operator="equal">
      <formula>"MODERADO"</formula>
    </cfRule>
    <cfRule type="cellIs" dxfId="3908" priority="4813" operator="equal">
      <formula>"BAJO"</formula>
    </cfRule>
  </conditionalFormatting>
  <conditionalFormatting sqref="AE188:AE193">
    <cfRule type="cellIs" dxfId="3907" priority="4802" operator="equal">
      <formula>"MUY ALTA"</formula>
    </cfRule>
    <cfRule type="cellIs" dxfId="3906" priority="4803" operator="equal">
      <formula>"ALTA"</formula>
    </cfRule>
    <cfRule type="cellIs" dxfId="3905" priority="4804" operator="equal">
      <formula>"MEDIA"</formula>
    </cfRule>
    <cfRule type="cellIs" dxfId="3904" priority="4805" operator="equal">
      <formula>"BAJA"</formula>
    </cfRule>
    <cfRule type="cellIs" dxfId="3903" priority="4806" operator="equal">
      <formula>"MUY BAJA"</formula>
    </cfRule>
  </conditionalFormatting>
  <conditionalFormatting sqref="AG188">
    <cfRule type="cellIs" dxfId="3902" priority="4797" operator="equal">
      <formula>"CATASTROFICO"</formula>
    </cfRule>
    <cfRule type="cellIs" dxfId="3901" priority="4798" operator="equal">
      <formula>"MAYOR"</formula>
    </cfRule>
    <cfRule type="cellIs" dxfId="3900" priority="4799" operator="equal">
      <formula>"MODERADO"</formula>
    </cfRule>
    <cfRule type="cellIs" dxfId="3899" priority="4800" operator="equal">
      <formula>"MENOR"</formula>
    </cfRule>
    <cfRule type="cellIs" dxfId="3898" priority="4801" operator="equal">
      <formula>"LEVE"</formula>
    </cfRule>
  </conditionalFormatting>
  <conditionalFormatting sqref="AI188">
    <cfRule type="cellIs" dxfId="3897" priority="4760" operator="equal">
      <formula>#REF!</formula>
    </cfRule>
    <cfRule type="cellIs" dxfId="3896" priority="4761" operator="equal">
      <formula>#REF!</formula>
    </cfRule>
    <cfRule type="cellIs" dxfId="3895" priority="4762" operator="equal">
      <formula>#REF!</formula>
    </cfRule>
    <cfRule type="cellIs" dxfId="3894" priority="4763" operator="equal">
      <formula>#REF!</formula>
    </cfRule>
    <cfRule type="cellIs" dxfId="3893" priority="4764" operator="equal">
      <formula>#REF!</formula>
    </cfRule>
    <cfRule type="cellIs" dxfId="3892" priority="4765" operator="equal">
      <formula>#REF!</formula>
    </cfRule>
    <cfRule type="cellIs" dxfId="3891" priority="4766" operator="equal">
      <formula>#REF!</formula>
    </cfRule>
    <cfRule type="cellIs" dxfId="3890" priority="4767" operator="equal">
      <formula>#REF!</formula>
    </cfRule>
    <cfRule type="cellIs" dxfId="3889" priority="4768" operator="equal">
      <formula>#REF!</formula>
    </cfRule>
    <cfRule type="cellIs" dxfId="3888" priority="4769" operator="equal">
      <formula>#REF!</formula>
    </cfRule>
    <cfRule type="cellIs" dxfId="3887" priority="4770" operator="equal">
      <formula>#REF!</formula>
    </cfRule>
    <cfRule type="cellIs" dxfId="3886" priority="4771" operator="equal">
      <formula>#REF!</formula>
    </cfRule>
    <cfRule type="cellIs" dxfId="3885" priority="4772" operator="equal">
      <formula>#REF!</formula>
    </cfRule>
    <cfRule type="cellIs" dxfId="3884" priority="4773" operator="equal">
      <formula>#REF!</formula>
    </cfRule>
    <cfRule type="cellIs" dxfId="3883" priority="4774" operator="equal">
      <formula>#REF!</formula>
    </cfRule>
    <cfRule type="cellIs" dxfId="3882" priority="4775" operator="equal">
      <formula>#REF!</formula>
    </cfRule>
    <cfRule type="cellIs" dxfId="3881" priority="4776" operator="equal">
      <formula>#REF!</formula>
    </cfRule>
    <cfRule type="cellIs" dxfId="3880" priority="4777" operator="equal">
      <formula>#REF!</formula>
    </cfRule>
    <cfRule type="cellIs" dxfId="3879" priority="4778" operator="equal">
      <formula>#REF!</formula>
    </cfRule>
    <cfRule type="cellIs" dxfId="3878" priority="4779" operator="equal">
      <formula>#REF!</formula>
    </cfRule>
    <cfRule type="cellIs" dxfId="3877" priority="4780" operator="equal">
      <formula>#REF!</formula>
    </cfRule>
    <cfRule type="cellIs" dxfId="3876" priority="4781" operator="equal">
      <formula>#REF!</formula>
    </cfRule>
    <cfRule type="cellIs" dxfId="3875" priority="4782" operator="equal">
      <formula>#REF!</formula>
    </cfRule>
    <cfRule type="cellIs" dxfId="3874" priority="4783" operator="equal">
      <formula>#REF!</formula>
    </cfRule>
    <cfRule type="cellIs" dxfId="3873" priority="4784" operator="equal">
      <formula>#REF!</formula>
    </cfRule>
    <cfRule type="cellIs" dxfId="3872" priority="4785" operator="equal">
      <formula>#REF!</formula>
    </cfRule>
    <cfRule type="cellIs" dxfId="3871" priority="4786" operator="equal">
      <formula>#REF!</formula>
    </cfRule>
    <cfRule type="cellIs" dxfId="3870" priority="4787" operator="equal">
      <formula>#REF!</formula>
    </cfRule>
    <cfRule type="cellIs" dxfId="3869" priority="4788" operator="equal">
      <formula>#REF!</formula>
    </cfRule>
    <cfRule type="cellIs" dxfId="3868" priority="4789" operator="equal">
      <formula>#REF!</formula>
    </cfRule>
    <cfRule type="cellIs" dxfId="3867" priority="4790" operator="equal">
      <formula>#REF!</formula>
    </cfRule>
    <cfRule type="cellIs" dxfId="3866" priority="4791" operator="equal">
      <formula>#REF!</formula>
    </cfRule>
    <cfRule type="cellIs" dxfId="3865" priority="4792" operator="equal">
      <formula>#REF!</formula>
    </cfRule>
    <cfRule type="cellIs" dxfId="3864" priority="4793" operator="equal">
      <formula>#REF!</formula>
    </cfRule>
    <cfRule type="cellIs" dxfId="3863" priority="4794" operator="equal">
      <formula>#REF!</formula>
    </cfRule>
    <cfRule type="cellIs" dxfId="3862" priority="4795" operator="equal">
      <formula>#REF!</formula>
    </cfRule>
    <cfRule type="cellIs" dxfId="3861" priority="4796" operator="equal">
      <formula>#REF!</formula>
    </cfRule>
  </conditionalFormatting>
  <conditionalFormatting sqref="AI188">
    <cfRule type="cellIs" dxfId="3860" priority="4753" operator="equal">
      <formula>"EXTREMO (RC/F)"</formula>
    </cfRule>
    <cfRule type="cellIs" dxfId="3859" priority="4754" operator="equal">
      <formula>"ALTO (RC/F)"</formula>
    </cfRule>
    <cfRule type="cellIs" dxfId="3858" priority="4755" operator="equal">
      <formula>"MODERADO (RC/F)"</formula>
    </cfRule>
    <cfRule type="cellIs" dxfId="3857" priority="4756" operator="equal">
      <formula>"EXTREMO"</formula>
    </cfRule>
    <cfRule type="cellIs" dxfId="3856" priority="4757" operator="equal">
      <formula>"ALTO"</formula>
    </cfRule>
    <cfRule type="cellIs" dxfId="3855" priority="4758" operator="equal">
      <formula>"MODERADO"</formula>
    </cfRule>
    <cfRule type="cellIs" dxfId="3854" priority="4759" operator="equal">
      <formula>"BAJO"</formula>
    </cfRule>
  </conditionalFormatting>
  <conditionalFormatting sqref="Q194">
    <cfRule type="cellIs" dxfId="3853" priority="4715" operator="equal">
      <formula>#REF!</formula>
    </cfRule>
    <cfRule type="cellIs" dxfId="3852" priority="4717" operator="equal">
      <formula>#REF!</formula>
    </cfRule>
    <cfRule type="cellIs" dxfId="3851" priority="4718" operator="equal">
      <formula>#REF!</formula>
    </cfRule>
    <cfRule type="cellIs" dxfId="3850" priority="4719" operator="equal">
      <formula>#REF!</formula>
    </cfRule>
    <cfRule type="cellIs" dxfId="3849" priority="4720" operator="equal">
      <formula>#REF!</formula>
    </cfRule>
    <cfRule type="cellIs" dxfId="3848" priority="4721" operator="equal">
      <formula>#REF!</formula>
    </cfRule>
    <cfRule type="cellIs" dxfId="3847" priority="4722" operator="equal">
      <formula>#REF!</formula>
    </cfRule>
    <cfRule type="cellIs" dxfId="3846" priority="4723" operator="equal">
      <formula>#REF!</formula>
    </cfRule>
    <cfRule type="cellIs" dxfId="3845" priority="4724" operator="equal">
      <formula>#REF!</formula>
    </cfRule>
    <cfRule type="cellIs" dxfId="3844" priority="4725" operator="equal">
      <formula>#REF!</formula>
    </cfRule>
    <cfRule type="cellIs" dxfId="3843" priority="4726" operator="equal">
      <formula>#REF!</formula>
    </cfRule>
    <cfRule type="cellIs" dxfId="3842" priority="4727" operator="equal">
      <formula>#REF!</formula>
    </cfRule>
    <cfRule type="cellIs" dxfId="3841" priority="4728" operator="equal">
      <formula>#REF!</formula>
    </cfRule>
    <cfRule type="cellIs" dxfId="3840" priority="4729" operator="equal">
      <formula>#REF!</formula>
    </cfRule>
    <cfRule type="cellIs" dxfId="3839" priority="4730" operator="equal">
      <formula>#REF!</formula>
    </cfRule>
    <cfRule type="cellIs" dxfId="3838" priority="4731" operator="equal">
      <formula>#REF!</formula>
    </cfRule>
    <cfRule type="cellIs" dxfId="3837" priority="4732" operator="equal">
      <formula>#REF!</formula>
    </cfRule>
    <cfRule type="cellIs" dxfId="3836" priority="4733" operator="equal">
      <formula>#REF!</formula>
    </cfRule>
    <cfRule type="cellIs" dxfId="3835" priority="4734" operator="equal">
      <formula>#REF!</formula>
    </cfRule>
    <cfRule type="cellIs" dxfId="3834" priority="4735" operator="equal">
      <formula>#REF!</formula>
    </cfRule>
    <cfRule type="cellIs" dxfId="3833" priority="4736" operator="equal">
      <formula>#REF!</formula>
    </cfRule>
    <cfRule type="cellIs" dxfId="3832" priority="4737" operator="equal">
      <formula>#REF!</formula>
    </cfRule>
    <cfRule type="cellIs" dxfId="3831" priority="4738" operator="equal">
      <formula>#REF!</formula>
    </cfRule>
    <cfRule type="cellIs" dxfId="3830" priority="4739" operator="equal">
      <formula>#REF!</formula>
    </cfRule>
    <cfRule type="cellIs" dxfId="3829" priority="4740" operator="equal">
      <formula>#REF!</formula>
    </cfRule>
    <cfRule type="cellIs" dxfId="3828" priority="4741" operator="equal">
      <formula>#REF!</formula>
    </cfRule>
    <cfRule type="cellIs" dxfId="3827" priority="4742" operator="equal">
      <formula>#REF!</formula>
    </cfRule>
    <cfRule type="cellIs" dxfId="3826" priority="4743" operator="equal">
      <formula>#REF!</formula>
    </cfRule>
    <cfRule type="cellIs" dxfId="3825" priority="4744" operator="equal">
      <formula>#REF!</formula>
    </cfRule>
    <cfRule type="cellIs" dxfId="3824" priority="4745" operator="equal">
      <formula>#REF!</formula>
    </cfRule>
    <cfRule type="cellIs" dxfId="3823" priority="4746" operator="equal">
      <formula>#REF!</formula>
    </cfRule>
    <cfRule type="cellIs" dxfId="3822" priority="4747" operator="equal">
      <formula>#REF!</formula>
    </cfRule>
    <cfRule type="cellIs" dxfId="3821" priority="4748" operator="equal">
      <formula>#REF!</formula>
    </cfRule>
    <cfRule type="cellIs" dxfId="3820" priority="4749" operator="equal">
      <formula>#REF!</formula>
    </cfRule>
    <cfRule type="cellIs" dxfId="3819" priority="4750" operator="equal">
      <formula>#REF!</formula>
    </cfRule>
    <cfRule type="cellIs" dxfId="3818" priority="4751" operator="equal">
      <formula>#REF!</formula>
    </cfRule>
    <cfRule type="cellIs" dxfId="3817" priority="4752" operator="equal">
      <formula>#REF!</formula>
    </cfRule>
  </conditionalFormatting>
  <conditionalFormatting sqref="N194">
    <cfRule type="cellIs" dxfId="3816" priority="4716" operator="equal">
      <formula>#REF!</formula>
    </cfRule>
  </conditionalFormatting>
  <conditionalFormatting sqref="L194">
    <cfRule type="cellIs" dxfId="3815" priority="4710" operator="equal">
      <formula>"ALTA"</formula>
    </cfRule>
    <cfRule type="cellIs" dxfId="3814" priority="4711" operator="equal">
      <formula>"MUY ALTA"</formula>
    </cfRule>
    <cfRule type="cellIs" dxfId="3813" priority="4712" operator="equal">
      <formula>"MEDIA"</formula>
    </cfRule>
    <cfRule type="cellIs" dxfId="3812" priority="4713" operator="equal">
      <formula>"BAJA"</formula>
    </cfRule>
    <cfRule type="cellIs" dxfId="3811" priority="4714" operator="equal">
      <formula>"MUY BAJA"</formula>
    </cfRule>
  </conditionalFormatting>
  <conditionalFormatting sqref="N194">
    <cfRule type="cellIs" dxfId="3810" priority="4702" operator="equal">
      <formula>"CATASTRÓFICO (RC-F)"</formula>
    </cfRule>
    <cfRule type="cellIs" dxfId="3809" priority="4703" operator="equal">
      <formula>"MAYOR (RC-F)"</formula>
    </cfRule>
    <cfRule type="cellIs" dxfId="3808" priority="4704" operator="equal">
      <formula>"MODERADO (RC-F)"</formula>
    </cfRule>
    <cfRule type="cellIs" dxfId="3807" priority="4705" operator="equal">
      <formula>"CATASTRÓFICO"</formula>
    </cfRule>
    <cfRule type="cellIs" dxfId="3806" priority="4706" operator="equal">
      <formula>"MAYOR"</formula>
    </cfRule>
    <cfRule type="cellIs" dxfId="3805" priority="4707" operator="equal">
      <formula>"MODERADO"</formula>
    </cfRule>
    <cfRule type="cellIs" dxfId="3804" priority="4708" operator="equal">
      <formula>"MENOR"</formula>
    </cfRule>
    <cfRule type="cellIs" dxfId="3803" priority="4709" operator="equal">
      <formula>"LEVE"</formula>
    </cfRule>
  </conditionalFormatting>
  <conditionalFormatting sqref="Q194">
    <cfRule type="cellIs" dxfId="3802" priority="4695" operator="equal">
      <formula>"EXTREMO (RC/F)"</formula>
    </cfRule>
    <cfRule type="cellIs" dxfId="3801" priority="4696" operator="equal">
      <formula>"ALTO (RC/F)"</formula>
    </cfRule>
    <cfRule type="cellIs" dxfId="3800" priority="4697" operator="equal">
      <formula>"MODERADO (RC/F)"</formula>
    </cfRule>
    <cfRule type="cellIs" dxfId="3799" priority="4698" operator="equal">
      <formula>"EXTREMO"</formula>
    </cfRule>
    <cfRule type="cellIs" dxfId="3798" priority="4699" operator="equal">
      <formula>"ALTO"</formula>
    </cfRule>
    <cfRule type="cellIs" dxfId="3797" priority="4700" operator="equal">
      <formula>"MODERADO"</formula>
    </cfRule>
    <cfRule type="cellIs" dxfId="3796" priority="4701" operator="equal">
      <formula>"BAJO"</formula>
    </cfRule>
  </conditionalFormatting>
  <conditionalFormatting sqref="AE194:AE199">
    <cfRule type="cellIs" dxfId="3795" priority="4690" operator="equal">
      <formula>"MUY ALTA"</formula>
    </cfRule>
    <cfRule type="cellIs" dxfId="3794" priority="4691" operator="equal">
      <formula>"ALTA"</formula>
    </cfRule>
    <cfRule type="cellIs" dxfId="3793" priority="4692" operator="equal">
      <formula>"MEDIA"</formula>
    </cfRule>
    <cfRule type="cellIs" dxfId="3792" priority="4693" operator="equal">
      <formula>"BAJA"</formula>
    </cfRule>
    <cfRule type="cellIs" dxfId="3791" priority="4694" operator="equal">
      <formula>"MUY BAJA"</formula>
    </cfRule>
  </conditionalFormatting>
  <conditionalFormatting sqref="AG194">
    <cfRule type="cellIs" dxfId="3790" priority="4685" operator="equal">
      <formula>"CATASTROFICO"</formula>
    </cfRule>
    <cfRule type="cellIs" dxfId="3789" priority="4686" operator="equal">
      <formula>"MAYOR"</formula>
    </cfRule>
    <cfRule type="cellIs" dxfId="3788" priority="4687" operator="equal">
      <formula>"MODERADO"</formula>
    </cfRule>
    <cfRule type="cellIs" dxfId="3787" priority="4688" operator="equal">
      <formula>"MENOR"</formula>
    </cfRule>
    <cfRule type="cellIs" dxfId="3786" priority="4689" operator="equal">
      <formula>"LEVE"</formula>
    </cfRule>
  </conditionalFormatting>
  <conditionalFormatting sqref="AI194">
    <cfRule type="cellIs" dxfId="3785" priority="4648" operator="equal">
      <formula>#REF!</formula>
    </cfRule>
    <cfRule type="cellIs" dxfId="3784" priority="4649" operator="equal">
      <formula>#REF!</formula>
    </cfRule>
    <cfRule type="cellIs" dxfId="3783" priority="4650" operator="equal">
      <formula>#REF!</formula>
    </cfRule>
    <cfRule type="cellIs" dxfId="3782" priority="4651" operator="equal">
      <formula>#REF!</formula>
    </cfRule>
    <cfRule type="cellIs" dxfId="3781" priority="4652" operator="equal">
      <formula>#REF!</formula>
    </cfRule>
    <cfRule type="cellIs" dxfId="3780" priority="4653" operator="equal">
      <formula>#REF!</formula>
    </cfRule>
    <cfRule type="cellIs" dxfId="3779" priority="4654" operator="equal">
      <formula>#REF!</formula>
    </cfRule>
    <cfRule type="cellIs" dxfId="3778" priority="4655" operator="equal">
      <formula>#REF!</formula>
    </cfRule>
    <cfRule type="cellIs" dxfId="3777" priority="4656" operator="equal">
      <formula>#REF!</formula>
    </cfRule>
    <cfRule type="cellIs" dxfId="3776" priority="4657" operator="equal">
      <formula>#REF!</formula>
    </cfRule>
    <cfRule type="cellIs" dxfId="3775" priority="4658" operator="equal">
      <formula>#REF!</formula>
    </cfRule>
    <cfRule type="cellIs" dxfId="3774" priority="4659" operator="equal">
      <formula>#REF!</formula>
    </cfRule>
    <cfRule type="cellIs" dxfId="3773" priority="4660" operator="equal">
      <formula>#REF!</formula>
    </cfRule>
    <cfRule type="cellIs" dxfId="3772" priority="4661" operator="equal">
      <formula>#REF!</formula>
    </cfRule>
    <cfRule type="cellIs" dxfId="3771" priority="4662" operator="equal">
      <formula>#REF!</formula>
    </cfRule>
    <cfRule type="cellIs" dxfId="3770" priority="4663" operator="equal">
      <formula>#REF!</formula>
    </cfRule>
    <cfRule type="cellIs" dxfId="3769" priority="4664" operator="equal">
      <formula>#REF!</formula>
    </cfRule>
    <cfRule type="cellIs" dxfId="3768" priority="4665" operator="equal">
      <formula>#REF!</formula>
    </cfRule>
    <cfRule type="cellIs" dxfId="3767" priority="4666" operator="equal">
      <formula>#REF!</formula>
    </cfRule>
    <cfRule type="cellIs" dxfId="3766" priority="4667" operator="equal">
      <formula>#REF!</formula>
    </cfRule>
    <cfRule type="cellIs" dxfId="3765" priority="4668" operator="equal">
      <formula>#REF!</formula>
    </cfRule>
    <cfRule type="cellIs" dxfId="3764" priority="4669" operator="equal">
      <formula>#REF!</formula>
    </cfRule>
    <cfRule type="cellIs" dxfId="3763" priority="4670" operator="equal">
      <formula>#REF!</formula>
    </cfRule>
    <cfRule type="cellIs" dxfId="3762" priority="4671" operator="equal">
      <formula>#REF!</formula>
    </cfRule>
    <cfRule type="cellIs" dxfId="3761" priority="4672" operator="equal">
      <formula>#REF!</formula>
    </cfRule>
    <cfRule type="cellIs" dxfId="3760" priority="4673" operator="equal">
      <formula>#REF!</formula>
    </cfRule>
    <cfRule type="cellIs" dxfId="3759" priority="4674" operator="equal">
      <formula>#REF!</formula>
    </cfRule>
    <cfRule type="cellIs" dxfId="3758" priority="4675" operator="equal">
      <formula>#REF!</formula>
    </cfRule>
    <cfRule type="cellIs" dxfId="3757" priority="4676" operator="equal">
      <formula>#REF!</formula>
    </cfRule>
    <cfRule type="cellIs" dxfId="3756" priority="4677" operator="equal">
      <formula>#REF!</formula>
    </cfRule>
    <cfRule type="cellIs" dxfId="3755" priority="4678" operator="equal">
      <formula>#REF!</formula>
    </cfRule>
    <cfRule type="cellIs" dxfId="3754" priority="4679" operator="equal">
      <formula>#REF!</formula>
    </cfRule>
    <cfRule type="cellIs" dxfId="3753" priority="4680" operator="equal">
      <formula>#REF!</formula>
    </cfRule>
    <cfRule type="cellIs" dxfId="3752" priority="4681" operator="equal">
      <formula>#REF!</formula>
    </cfRule>
    <cfRule type="cellIs" dxfId="3751" priority="4682" operator="equal">
      <formula>#REF!</formula>
    </cfRule>
    <cfRule type="cellIs" dxfId="3750" priority="4683" operator="equal">
      <formula>#REF!</formula>
    </cfRule>
    <cfRule type="cellIs" dxfId="3749" priority="4684" operator="equal">
      <formula>#REF!</formula>
    </cfRule>
  </conditionalFormatting>
  <conditionalFormatting sqref="AI194">
    <cfRule type="cellIs" dxfId="3748" priority="4641" operator="equal">
      <formula>"EXTREMO (RC/F)"</formula>
    </cfRule>
    <cfRule type="cellIs" dxfId="3747" priority="4642" operator="equal">
      <formula>"ALTO (RC/F)"</formula>
    </cfRule>
    <cfRule type="cellIs" dxfId="3746" priority="4643" operator="equal">
      <formula>"MODERADO (RC/F)"</formula>
    </cfRule>
    <cfRule type="cellIs" dxfId="3745" priority="4644" operator="equal">
      <formula>"EXTREMO"</formula>
    </cfRule>
    <cfRule type="cellIs" dxfId="3744" priority="4645" operator="equal">
      <formula>"ALTO"</formula>
    </cfRule>
    <cfRule type="cellIs" dxfId="3743" priority="4646" operator="equal">
      <formula>"MODERADO"</formula>
    </cfRule>
    <cfRule type="cellIs" dxfId="3742" priority="4647" operator="equal">
      <formula>"BAJO"</formula>
    </cfRule>
  </conditionalFormatting>
  <conditionalFormatting sqref="I188">
    <cfRule type="cellIs" dxfId="3741" priority="4640" operator="equal">
      <formula>#REF!</formula>
    </cfRule>
  </conditionalFormatting>
  <conditionalFormatting sqref="I206 I208">
    <cfRule type="cellIs" dxfId="3740" priority="4639" operator="equal">
      <formula>#REF!</formula>
    </cfRule>
  </conditionalFormatting>
  <conditionalFormatting sqref="I194">
    <cfRule type="cellIs" dxfId="3739" priority="4638" operator="equal">
      <formula>#REF!</formula>
    </cfRule>
  </conditionalFormatting>
  <conditionalFormatting sqref="I201:I202">
    <cfRule type="cellIs" dxfId="3738" priority="4637" operator="equal">
      <formula>#REF!</formula>
    </cfRule>
  </conditionalFormatting>
  <conditionalFormatting sqref="L201:L202">
    <cfRule type="cellIs" dxfId="3737" priority="4632" operator="equal">
      <formula>"ALTA"</formula>
    </cfRule>
    <cfRule type="cellIs" dxfId="3736" priority="4633" operator="equal">
      <formula>"MUY ALTA"</formula>
    </cfRule>
    <cfRule type="cellIs" dxfId="3735" priority="4634" operator="equal">
      <formula>"MEDIA"</formula>
    </cfRule>
    <cfRule type="cellIs" dxfId="3734" priority="4635" operator="equal">
      <formula>"BAJA"</formula>
    </cfRule>
    <cfRule type="cellIs" dxfId="3733" priority="4636" operator="equal">
      <formula>"MUY BAJA"</formula>
    </cfRule>
  </conditionalFormatting>
  <conditionalFormatting sqref="N201:N202">
    <cfRule type="cellIs" dxfId="3732" priority="4631" operator="equal">
      <formula>#REF!</formula>
    </cfRule>
  </conditionalFormatting>
  <conditionalFormatting sqref="N201:N202">
    <cfRule type="cellIs" dxfId="3731" priority="4623" operator="equal">
      <formula>"CATASTRÓFICO (RC-F)"</formula>
    </cfRule>
    <cfRule type="cellIs" dxfId="3730" priority="4624" operator="equal">
      <formula>"MAYOR (RC-F)"</formula>
    </cfRule>
    <cfRule type="cellIs" dxfId="3729" priority="4625" operator="equal">
      <formula>"MODERADO (RC-F)"</formula>
    </cfRule>
    <cfRule type="cellIs" dxfId="3728" priority="4626" operator="equal">
      <formula>"CATASTRÓFICO"</formula>
    </cfRule>
    <cfRule type="cellIs" dxfId="3727" priority="4627" operator="equal">
      <formula>"MAYOR"</formula>
    </cfRule>
    <cfRule type="cellIs" dxfId="3726" priority="4628" operator="equal">
      <formula>"MODERADO"</formula>
    </cfRule>
    <cfRule type="cellIs" dxfId="3725" priority="4629" operator="equal">
      <formula>"MENOR"</formula>
    </cfRule>
    <cfRule type="cellIs" dxfId="3724" priority="4630" operator="equal">
      <formula>"LEVE"</formula>
    </cfRule>
  </conditionalFormatting>
  <conditionalFormatting sqref="Q201:Q202">
    <cfRule type="cellIs" dxfId="3723" priority="4586" operator="equal">
      <formula>#REF!</formula>
    </cfRule>
    <cfRule type="cellIs" dxfId="3722" priority="4587" operator="equal">
      <formula>#REF!</formula>
    </cfRule>
    <cfRule type="cellIs" dxfId="3721" priority="4588" operator="equal">
      <formula>#REF!</formula>
    </cfRule>
    <cfRule type="cellIs" dxfId="3720" priority="4589" operator="equal">
      <formula>#REF!</formula>
    </cfRule>
    <cfRule type="cellIs" dxfId="3719" priority="4590" operator="equal">
      <formula>#REF!</formula>
    </cfRule>
    <cfRule type="cellIs" dxfId="3718" priority="4591" operator="equal">
      <formula>#REF!</formula>
    </cfRule>
    <cfRule type="cellIs" dxfId="3717" priority="4592" operator="equal">
      <formula>#REF!</formula>
    </cfRule>
    <cfRule type="cellIs" dxfId="3716" priority="4593" operator="equal">
      <formula>#REF!</formula>
    </cfRule>
    <cfRule type="cellIs" dxfId="3715" priority="4594" operator="equal">
      <formula>#REF!</formula>
    </cfRule>
    <cfRule type="cellIs" dxfId="3714" priority="4595" operator="equal">
      <formula>#REF!</formula>
    </cfRule>
    <cfRule type="cellIs" dxfId="3713" priority="4596" operator="equal">
      <formula>#REF!</formula>
    </cfRule>
    <cfRule type="cellIs" dxfId="3712" priority="4597" operator="equal">
      <formula>#REF!</formula>
    </cfRule>
    <cfRule type="cellIs" dxfId="3711" priority="4598" operator="equal">
      <formula>#REF!</formula>
    </cfRule>
    <cfRule type="cellIs" dxfId="3710" priority="4599" operator="equal">
      <formula>#REF!</formula>
    </cfRule>
    <cfRule type="cellIs" dxfId="3709" priority="4600" operator="equal">
      <formula>#REF!</formula>
    </cfRule>
    <cfRule type="cellIs" dxfId="3708" priority="4601" operator="equal">
      <formula>#REF!</formula>
    </cfRule>
    <cfRule type="cellIs" dxfId="3707" priority="4602" operator="equal">
      <formula>#REF!</formula>
    </cfRule>
    <cfRule type="cellIs" dxfId="3706" priority="4603" operator="equal">
      <formula>#REF!</formula>
    </cfRule>
    <cfRule type="cellIs" dxfId="3705" priority="4604" operator="equal">
      <formula>#REF!</formula>
    </cfRule>
    <cfRule type="cellIs" dxfId="3704" priority="4605" operator="equal">
      <formula>#REF!</formula>
    </cfRule>
    <cfRule type="cellIs" dxfId="3703" priority="4606" operator="equal">
      <formula>#REF!</formula>
    </cfRule>
    <cfRule type="cellIs" dxfId="3702" priority="4607" operator="equal">
      <formula>#REF!</formula>
    </cfRule>
    <cfRule type="cellIs" dxfId="3701" priority="4608" operator="equal">
      <formula>#REF!</formula>
    </cfRule>
    <cfRule type="cellIs" dxfId="3700" priority="4609" operator="equal">
      <formula>#REF!</formula>
    </cfRule>
    <cfRule type="cellIs" dxfId="3699" priority="4610" operator="equal">
      <formula>#REF!</formula>
    </cfRule>
    <cfRule type="cellIs" dxfId="3698" priority="4611" operator="equal">
      <formula>#REF!</formula>
    </cfRule>
    <cfRule type="cellIs" dxfId="3697" priority="4612" operator="equal">
      <formula>#REF!</formula>
    </cfRule>
    <cfRule type="cellIs" dxfId="3696" priority="4613" operator="equal">
      <formula>#REF!</formula>
    </cfRule>
    <cfRule type="cellIs" dxfId="3695" priority="4614" operator="equal">
      <formula>#REF!</formula>
    </cfRule>
    <cfRule type="cellIs" dxfId="3694" priority="4615" operator="equal">
      <formula>#REF!</formula>
    </cfRule>
    <cfRule type="cellIs" dxfId="3693" priority="4616" operator="equal">
      <formula>#REF!</formula>
    </cfRule>
    <cfRule type="cellIs" dxfId="3692" priority="4617" operator="equal">
      <formula>#REF!</formula>
    </cfRule>
    <cfRule type="cellIs" dxfId="3691" priority="4618" operator="equal">
      <formula>#REF!</formula>
    </cfRule>
    <cfRule type="cellIs" dxfId="3690" priority="4619" operator="equal">
      <formula>#REF!</formula>
    </cfRule>
    <cfRule type="cellIs" dxfId="3689" priority="4620" operator="equal">
      <formula>#REF!</formula>
    </cfRule>
    <cfRule type="cellIs" dxfId="3688" priority="4621" operator="equal">
      <formula>#REF!</formula>
    </cfRule>
    <cfRule type="cellIs" dxfId="3687" priority="4622" operator="equal">
      <formula>#REF!</formula>
    </cfRule>
  </conditionalFormatting>
  <conditionalFormatting sqref="Q201:Q202">
    <cfRule type="cellIs" dxfId="3686" priority="4579" operator="equal">
      <formula>"EXTREMO (RC/F)"</formula>
    </cfRule>
    <cfRule type="cellIs" dxfId="3685" priority="4580" operator="equal">
      <formula>"ALTO (RC/F)"</formula>
    </cfRule>
    <cfRule type="cellIs" dxfId="3684" priority="4581" operator="equal">
      <formula>"MODERADO (RC/F)"</formula>
    </cfRule>
    <cfRule type="cellIs" dxfId="3683" priority="4582" operator="equal">
      <formula>"EXTREMO"</formula>
    </cfRule>
    <cfRule type="cellIs" dxfId="3682" priority="4583" operator="equal">
      <formula>"ALTO"</formula>
    </cfRule>
    <cfRule type="cellIs" dxfId="3681" priority="4584" operator="equal">
      <formula>"MODERADO"</formula>
    </cfRule>
    <cfRule type="cellIs" dxfId="3680" priority="4585" operator="equal">
      <formula>"BAJO"</formula>
    </cfRule>
  </conditionalFormatting>
  <conditionalFormatting sqref="AE201:AE204">
    <cfRule type="cellIs" dxfId="3679" priority="4574" operator="equal">
      <formula>"MUY ALTA"</formula>
    </cfRule>
    <cfRule type="cellIs" dxfId="3678" priority="4575" operator="equal">
      <formula>"ALTA"</formula>
    </cfRule>
    <cfRule type="cellIs" dxfId="3677" priority="4576" operator="equal">
      <formula>"MEDIA"</formula>
    </cfRule>
    <cfRule type="cellIs" dxfId="3676" priority="4577" operator="equal">
      <formula>"BAJA"</formula>
    </cfRule>
    <cfRule type="cellIs" dxfId="3675" priority="4578" operator="equal">
      <formula>"MUY BAJA"</formula>
    </cfRule>
  </conditionalFormatting>
  <conditionalFormatting sqref="AG201:AG202">
    <cfRule type="cellIs" dxfId="3674" priority="4569" operator="equal">
      <formula>"CATASTROFICO"</formula>
    </cfRule>
    <cfRule type="cellIs" dxfId="3673" priority="4570" operator="equal">
      <formula>"MAYOR"</formula>
    </cfRule>
    <cfRule type="cellIs" dxfId="3672" priority="4571" operator="equal">
      <formula>"MODERADO"</formula>
    </cfRule>
    <cfRule type="cellIs" dxfId="3671" priority="4572" operator="equal">
      <formula>"MENOR"</formula>
    </cfRule>
    <cfRule type="cellIs" dxfId="3670" priority="4573" operator="equal">
      <formula>"LEVE"</formula>
    </cfRule>
  </conditionalFormatting>
  <conditionalFormatting sqref="AI201:AI202">
    <cfRule type="cellIs" dxfId="3669" priority="4532" operator="equal">
      <formula>#REF!</formula>
    </cfRule>
    <cfRule type="cellIs" dxfId="3668" priority="4533" operator="equal">
      <formula>#REF!</formula>
    </cfRule>
    <cfRule type="cellIs" dxfId="3667" priority="4534" operator="equal">
      <formula>#REF!</formula>
    </cfRule>
    <cfRule type="cellIs" dxfId="3666" priority="4535" operator="equal">
      <formula>#REF!</formula>
    </cfRule>
    <cfRule type="cellIs" dxfId="3665" priority="4536" operator="equal">
      <formula>#REF!</formula>
    </cfRule>
    <cfRule type="cellIs" dxfId="3664" priority="4537" operator="equal">
      <formula>#REF!</formula>
    </cfRule>
    <cfRule type="cellIs" dxfId="3663" priority="4538" operator="equal">
      <formula>#REF!</formula>
    </cfRule>
    <cfRule type="cellIs" dxfId="3662" priority="4539" operator="equal">
      <formula>#REF!</formula>
    </cfRule>
    <cfRule type="cellIs" dxfId="3661" priority="4540" operator="equal">
      <formula>#REF!</formula>
    </cfRule>
    <cfRule type="cellIs" dxfId="3660" priority="4541" operator="equal">
      <formula>#REF!</formula>
    </cfRule>
    <cfRule type="cellIs" dxfId="3659" priority="4542" operator="equal">
      <formula>#REF!</formula>
    </cfRule>
    <cfRule type="cellIs" dxfId="3658" priority="4543" operator="equal">
      <formula>#REF!</formula>
    </cfRule>
    <cfRule type="cellIs" dxfId="3657" priority="4544" operator="equal">
      <formula>#REF!</formula>
    </cfRule>
    <cfRule type="cellIs" dxfId="3656" priority="4545" operator="equal">
      <formula>#REF!</formula>
    </cfRule>
    <cfRule type="cellIs" dxfId="3655" priority="4546" operator="equal">
      <formula>#REF!</formula>
    </cfRule>
    <cfRule type="cellIs" dxfId="3654" priority="4547" operator="equal">
      <formula>#REF!</formula>
    </cfRule>
    <cfRule type="cellIs" dxfId="3653" priority="4548" operator="equal">
      <formula>#REF!</formula>
    </cfRule>
    <cfRule type="cellIs" dxfId="3652" priority="4549" operator="equal">
      <formula>#REF!</formula>
    </cfRule>
    <cfRule type="cellIs" dxfId="3651" priority="4550" operator="equal">
      <formula>#REF!</formula>
    </cfRule>
    <cfRule type="cellIs" dxfId="3650" priority="4551" operator="equal">
      <formula>#REF!</formula>
    </cfRule>
    <cfRule type="cellIs" dxfId="3649" priority="4552" operator="equal">
      <formula>#REF!</formula>
    </cfRule>
    <cfRule type="cellIs" dxfId="3648" priority="4553" operator="equal">
      <formula>#REF!</formula>
    </cfRule>
    <cfRule type="cellIs" dxfId="3647" priority="4554" operator="equal">
      <formula>#REF!</formula>
    </cfRule>
    <cfRule type="cellIs" dxfId="3646" priority="4555" operator="equal">
      <formula>#REF!</formula>
    </cfRule>
    <cfRule type="cellIs" dxfId="3645" priority="4556" operator="equal">
      <formula>#REF!</formula>
    </cfRule>
    <cfRule type="cellIs" dxfId="3644" priority="4557" operator="equal">
      <formula>#REF!</formula>
    </cfRule>
    <cfRule type="cellIs" dxfId="3643" priority="4558" operator="equal">
      <formula>#REF!</formula>
    </cfRule>
    <cfRule type="cellIs" dxfId="3642" priority="4559" operator="equal">
      <formula>#REF!</formula>
    </cfRule>
    <cfRule type="cellIs" dxfId="3641" priority="4560" operator="equal">
      <formula>#REF!</formula>
    </cfRule>
    <cfRule type="cellIs" dxfId="3640" priority="4561" operator="equal">
      <formula>#REF!</formula>
    </cfRule>
    <cfRule type="cellIs" dxfId="3639" priority="4562" operator="equal">
      <formula>#REF!</formula>
    </cfRule>
    <cfRule type="cellIs" dxfId="3638" priority="4563" operator="equal">
      <formula>#REF!</formula>
    </cfRule>
    <cfRule type="cellIs" dxfId="3637" priority="4564" operator="equal">
      <formula>#REF!</formula>
    </cfRule>
    <cfRule type="cellIs" dxfId="3636" priority="4565" operator="equal">
      <formula>#REF!</formula>
    </cfRule>
    <cfRule type="cellIs" dxfId="3635" priority="4566" operator="equal">
      <formula>#REF!</formula>
    </cfRule>
    <cfRule type="cellIs" dxfId="3634" priority="4567" operator="equal">
      <formula>#REF!</formula>
    </cfRule>
    <cfRule type="cellIs" dxfId="3633" priority="4568" operator="equal">
      <formula>#REF!</formula>
    </cfRule>
  </conditionalFormatting>
  <conditionalFormatting sqref="AI201:AI202">
    <cfRule type="cellIs" dxfId="3632" priority="4525" operator="equal">
      <formula>"EXTREMO (RC/F)"</formula>
    </cfRule>
    <cfRule type="cellIs" dxfId="3631" priority="4526" operator="equal">
      <formula>"ALTO (RC/F)"</formula>
    </cfRule>
    <cfRule type="cellIs" dxfId="3630" priority="4527" operator="equal">
      <formula>"MODERADO (RC/F)"</formula>
    </cfRule>
    <cfRule type="cellIs" dxfId="3629" priority="4528" operator="equal">
      <formula>"EXTREMO"</formula>
    </cfRule>
    <cfRule type="cellIs" dxfId="3628" priority="4529" operator="equal">
      <formula>"ALTO"</formula>
    </cfRule>
    <cfRule type="cellIs" dxfId="3627" priority="4530" operator="equal">
      <formula>"MODERADO"</formula>
    </cfRule>
    <cfRule type="cellIs" dxfId="3626" priority="4531" operator="equal">
      <formula>"BAJO"</formula>
    </cfRule>
  </conditionalFormatting>
  <conditionalFormatting sqref="AE205">
    <cfRule type="cellIs" dxfId="3625" priority="4520" operator="equal">
      <formula>"MUY ALTA"</formula>
    </cfRule>
    <cfRule type="cellIs" dxfId="3624" priority="4521" operator="equal">
      <formula>"ALTA"</formula>
    </cfRule>
    <cfRule type="cellIs" dxfId="3623" priority="4522" operator="equal">
      <formula>"MEDIA"</formula>
    </cfRule>
    <cfRule type="cellIs" dxfId="3622" priority="4523" operator="equal">
      <formula>"BAJA"</formula>
    </cfRule>
    <cfRule type="cellIs" dxfId="3621" priority="4524" operator="equal">
      <formula>"MUY BAJA"</formula>
    </cfRule>
  </conditionalFormatting>
  <conditionalFormatting sqref="L206">
    <cfRule type="cellIs" dxfId="3620" priority="4515" operator="equal">
      <formula>"ALTA"</formula>
    </cfRule>
    <cfRule type="cellIs" dxfId="3619" priority="4516" operator="equal">
      <formula>"MUY ALTA"</formula>
    </cfRule>
    <cfRule type="cellIs" dxfId="3618" priority="4517" operator="equal">
      <formula>"MEDIA"</formula>
    </cfRule>
    <cfRule type="cellIs" dxfId="3617" priority="4518" operator="equal">
      <formula>"BAJA"</formula>
    </cfRule>
    <cfRule type="cellIs" dxfId="3616" priority="4519" operator="equal">
      <formula>"MUY BAJA"</formula>
    </cfRule>
  </conditionalFormatting>
  <conditionalFormatting sqref="N206">
    <cfRule type="cellIs" dxfId="3615" priority="4514" operator="equal">
      <formula>#REF!</formula>
    </cfRule>
  </conditionalFormatting>
  <conditionalFormatting sqref="N206">
    <cfRule type="cellIs" dxfId="3614" priority="4506" operator="equal">
      <formula>"CATASTRÓFICO (RC-F)"</formula>
    </cfRule>
    <cfRule type="cellIs" dxfId="3613" priority="4507" operator="equal">
      <formula>"MAYOR (RC-F)"</formula>
    </cfRule>
    <cfRule type="cellIs" dxfId="3612" priority="4508" operator="equal">
      <formula>"MODERADO (RC-F)"</formula>
    </cfRule>
    <cfRule type="cellIs" dxfId="3611" priority="4509" operator="equal">
      <formula>"CATASTRÓFICO"</formula>
    </cfRule>
    <cfRule type="cellIs" dxfId="3610" priority="4510" operator="equal">
      <formula>"MAYOR"</formula>
    </cfRule>
    <cfRule type="cellIs" dxfId="3609" priority="4511" operator="equal">
      <formula>"MODERADO"</formula>
    </cfRule>
    <cfRule type="cellIs" dxfId="3608" priority="4512" operator="equal">
      <formula>"MENOR"</formula>
    </cfRule>
    <cfRule type="cellIs" dxfId="3607" priority="4513" operator="equal">
      <formula>"LEVE"</formula>
    </cfRule>
  </conditionalFormatting>
  <conditionalFormatting sqref="Q206">
    <cfRule type="cellIs" dxfId="3606" priority="4469" operator="equal">
      <formula>#REF!</formula>
    </cfRule>
    <cfRule type="cellIs" dxfId="3605" priority="4470" operator="equal">
      <formula>#REF!</formula>
    </cfRule>
    <cfRule type="cellIs" dxfId="3604" priority="4471" operator="equal">
      <formula>#REF!</formula>
    </cfRule>
    <cfRule type="cellIs" dxfId="3603" priority="4472" operator="equal">
      <formula>#REF!</formula>
    </cfRule>
    <cfRule type="cellIs" dxfId="3602" priority="4473" operator="equal">
      <formula>#REF!</formula>
    </cfRule>
    <cfRule type="cellIs" dxfId="3601" priority="4474" operator="equal">
      <formula>#REF!</formula>
    </cfRule>
    <cfRule type="cellIs" dxfId="3600" priority="4475" operator="equal">
      <formula>#REF!</formula>
    </cfRule>
    <cfRule type="cellIs" dxfId="3599" priority="4476" operator="equal">
      <formula>#REF!</formula>
    </cfRule>
    <cfRule type="cellIs" dxfId="3598" priority="4477" operator="equal">
      <formula>#REF!</formula>
    </cfRule>
    <cfRule type="cellIs" dxfId="3597" priority="4478" operator="equal">
      <formula>#REF!</formula>
    </cfRule>
    <cfRule type="cellIs" dxfId="3596" priority="4479" operator="equal">
      <formula>#REF!</formula>
    </cfRule>
    <cfRule type="cellIs" dxfId="3595" priority="4480" operator="equal">
      <formula>#REF!</formula>
    </cfRule>
    <cfRule type="cellIs" dxfId="3594" priority="4481" operator="equal">
      <formula>#REF!</formula>
    </cfRule>
    <cfRule type="cellIs" dxfId="3593" priority="4482" operator="equal">
      <formula>#REF!</formula>
    </cfRule>
    <cfRule type="cellIs" dxfId="3592" priority="4483" operator="equal">
      <formula>#REF!</formula>
    </cfRule>
    <cfRule type="cellIs" dxfId="3591" priority="4484" operator="equal">
      <formula>#REF!</formula>
    </cfRule>
    <cfRule type="cellIs" dxfId="3590" priority="4485" operator="equal">
      <formula>#REF!</formula>
    </cfRule>
    <cfRule type="cellIs" dxfId="3589" priority="4486" operator="equal">
      <formula>#REF!</formula>
    </cfRule>
    <cfRule type="cellIs" dxfId="3588" priority="4487" operator="equal">
      <formula>#REF!</formula>
    </cfRule>
    <cfRule type="cellIs" dxfId="3587" priority="4488" operator="equal">
      <formula>#REF!</formula>
    </cfRule>
    <cfRule type="cellIs" dxfId="3586" priority="4489" operator="equal">
      <formula>#REF!</formula>
    </cfRule>
    <cfRule type="cellIs" dxfId="3585" priority="4490" operator="equal">
      <formula>#REF!</formula>
    </cfRule>
    <cfRule type="cellIs" dxfId="3584" priority="4491" operator="equal">
      <formula>#REF!</formula>
    </cfRule>
    <cfRule type="cellIs" dxfId="3583" priority="4492" operator="equal">
      <formula>#REF!</formula>
    </cfRule>
    <cfRule type="cellIs" dxfId="3582" priority="4493" operator="equal">
      <formula>#REF!</formula>
    </cfRule>
    <cfRule type="cellIs" dxfId="3581" priority="4494" operator="equal">
      <formula>#REF!</formula>
    </cfRule>
    <cfRule type="cellIs" dxfId="3580" priority="4495" operator="equal">
      <formula>#REF!</formula>
    </cfRule>
    <cfRule type="cellIs" dxfId="3579" priority="4496" operator="equal">
      <formula>#REF!</formula>
    </cfRule>
    <cfRule type="cellIs" dxfId="3578" priority="4497" operator="equal">
      <formula>#REF!</formula>
    </cfRule>
    <cfRule type="cellIs" dxfId="3577" priority="4498" operator="equal">
      <formula>#REF!</formula>
    </cfRule>
    <cfRule type="cellIs" dxfId="3576" priority="4499" operator="equal">
      <formula>#REF!</formula>
    </cfRule>
    <cfRule type="cellIs" dxfId="3575" priority="4500" operator="equal">
      <formula>#REF!</formula>
    </cfRule>
    <cfRule type="cellIs" dxfId="3574" priority="4501" operator="equal">
      <formula>#REF!</formula>
    </cfRule>
    <cfRule type="cellIs" dxfId="3573" priority="4502" operator="equal">
      <formula>#REF!</formula>
    </cfRule>
    <cfRule type="cellIs" dxfId="3572" priority="4503" operator="equal">
      <formula>#REF!</formula>
    </cfRule>
    <cfRule type="cellIs" dxfId="3571" priority="4504" operator="equal">
      <formula>#REF!</formula>
    </cfRule>
    <cfRule type="cellIs" dxfId="3570" priority="4505" operator="equal">
      <formula>#REF!</formula>
    </cfRule>
  </conditionalFormatting>
  <conditionalFormatting sqref="Q206">
    <cfRule type="cellIs" dxfId="3569" priority="4462" operator="equal">
      <formula>"EXTREMO (RC/F)"</formula>
    </cfRule>
    <cfRule type="cellIs" dxfId="3568" priority="4463" operator="equal">
      <formula>"ALTO (RC/F)"</formula>
    </cfRule>
    <cfRule type="cellIs" dxfId="3567" priority="4464" operator="equal">
      <formula>"MODERADO (RC/F)"</formula>
    </cfRule>
    <cfRule type="cellIs" dxfId="3566" priority="4465" operator="equal">
      <formula>"EXTREMO"</formula>
    </cfRule>
    <cfRule type="cellIs" dxfId="3565" priority="4466" operator="equal">
      <formula>"ALTO"</formula>
    </cfRule>
    <cfRule type="cellIs" dxfId="3564" priority="4467" operator="equal">
      <formula>"MODERADO"</formula>
    </cfRule>
    <cfRule type="cellIs" dxfId="3563" priority="4468" operator="equal">
      <formula>"BAJO"</formula>
    </cfRule>
  </conditionalFormatting>
  <conditionalFormatting sqref="AE206">
    <cfRule type="cellIs" dxfId="3562" priority="4457" operator="equal">
      <formula>"MUY ALTA"</formula>
    </cfRule>
    <cfRule type="cellIs" dxfId="3561" priority="4458" operator="equal">
      <formula>"ALTA"</formula>
    </cfRule>
    <cfRule type="cellIs" dxfId="3560" priority="4459" operator="equal">
      <formula>"MEDIA"</formula>
    </cfRule>
    <cfRule type="cellIs" dxfId="3559" priority="4460" operator="equal">
      <formula>"BAJA"</formula>
    </cfRule>
    <cfRule type="cellIs" dxfId="3558" priority="4461" operator="equal">
      <formula>"MUY BAJA"</formula>
    </cfRule>
  </conditionalFormatting>
  <conditionalFormatting sqref="AG206">
    <cfRule type="cellIs" dxfId="3557" priority="4452" operator="equal">
      <formula>"CATASTROFICO"</formula>
    </cfRule>
    <cfRule type="cellIs" dxfId="3556" priority="4453" operator="equal">
      <formula>"MAYOR"</formula>
    </cfRule>
    <cfRule type="cellIs" dxfId="3555" priority="4454" operator="equal">
      <formula>"MODERADO"</formula>
    </cfRule>
    <cfRule type="cellIs" dxfId="3554" priority="4455" operator="equal">
      <formula>"MENOR"</formula>
    </cfRule>
    <cfRule type="cellIs" dxfId="3553" priority="4456" operator="equal">
      <formula>"LEVE"</formula>
    </cfRule>
  </conditionalFormatting>
  <conditionalFormatting sqref="AI206">
    <cfRule type="cellIs" dxfId="3552" priority="4415" operator="equal">
      <formula>#REF!</formula>
    </cfRule>
    <cfRule type="cellIs" dxfId="3551" priority="4416" operator="equal">
      <formula>#REF!</formula>
    </cfRule>
    <cfRule type="cellIs" dxfId="3550" priority="4417" operator="equal">
      <formula>#REF!</formula>
    </cfRule>
    <cfRule type="cellIs" dxfId="3549" priority="4418" operator="equal">
      <formula>#REF!</formula>
    </cfRule>
    <cfRule type="cellIs" dxfId="3548" priority="4419" operator="equal">
      <formula>#REF!</formula>
    </cfRule>
    <cfRule type="cellIs" dxfId="3547" priority="4420" operator="equal">
      <formula>#REF!</formula>
    </cfRule>
    <cfRule type="cellIs" dxfId="3546" priority="4421" operator="equal">
      <formula>#REF!</formula>
    </cfRule>
    <cfRule type="cellIs" dxfId="3545" priority="4422" operator="equal">
      <formula>#REF!</formula>
    </cfRule>
    <cfRule type="cellIs" dxfId="3544" priority="4423" operator="equal">
      <formula>#REF!</formula>
    </cfRule>
    <cfRule type="cellIs" dxfId="3543" priority="4424" operator="equal">
      <formula>#REF!</formula>
    </cfRule>
    <cfRule type="cellIs" dxfId="3542" priority="4425" operator="equal">
      <formula>#REF!</formula>
    </cfRule>
    <cfRule type="cellIs" dxfId="3541" priority="4426" operator="equal">
      <formula>#REF!</formula>
    </cfRule>
    <cfRule type="cellIs" dxfId="3540" priority="4427" operator="equal">
      <formula>#REF!</formula>
    </cfRule>
    <cfRule type="cellIs" dxfId="3539" priority="4428" operator="equal">
      <formula>#REF!</formula>
    </cfRule>
    <cfRule type="cellIs" dxfId="3538" priority="4429" operator="equal">
      <formula>#REF!</formula>
    </cfRule>
    <cfRule type="cellIs" dxfId="3537" priority="4430" operator="equal">
      <formula>#REF!</formula>
    </cfRule>
    <cfRule type="cellIs" dxfId="3536" priority="4431" operator="equal">
      <formula>#REF!</formula>
    </cfRule>
    <cfRule type="cellIs" dxfId="3535" priority="4432" operator="equal">
      <formula>#REF!</formula>
    </cfRule>
    <cfRule type="cellIs" dxfId="3534" priority="4433" operator="equal">
      <formula>#REF!</formula>
    </cfRule>
    <cfRule type="cellIs" dxfId="3533" priority="4434" operator="equal">
      <formula>#REF!</formula>
    </cfRule>
    <cfRule type="cellIs" dxfId="3532" priority="4435" operator="equal">
      <formula>#REF!</formula>
    </cfRule>
    <cfRule type="cellIs" dxfId="3531" priority="4436" operator="equal">
      <formula>#REF!</formula>
    </cfRule>
    <cfRule type="cellIs" dxfId="3530" priority="4437" operator="equal">
      <formula>#REF!</formula>
    </cfRule>
    <cfRule type="cellIs" dxfId="3529" priority="4438" operator="equal">
      <formula>#REF!</formula>
    </cfRule>
    <cfRule type="cellIs" dxfId="3528" priority="4439" operator="equal">
      <formula>#REF!</formula>
    </cfRule>
    <cfRule type="cellIs" dxfId="3527" priority="4440" operator="equal">
      <formula>#REF!</formula>
    </cfRule>
    <cfRule type="cellIs" dxfId="3526" priority="4441" operator="equal">
      <formula>#REF!</formula>
    </cfRule>
    <cfRule type="cellIs" dxfId="3525" priority="4442" operator="equal">
      <formula>#REF!</formula>
    </cfRule>
    <cfRule type="cellIs" dxfId="3524" priority="4443" operator="equal">
      <formula>#REF!</formula>
    </cfRule>
    <cfRule type="cellIs" dxfId="3523" priority="4444" operator="equal">
      <formula>#REF!</formula>
    </cfRule>
    <cfRule type="cellIs" dxfId="3522" priority="4445" operator="equal">
      <formula>#REF!</formula>
    </cfRule>
    <cfRule type="cellIs" dxfId="3521" priority="4446" operator="equal">
      <formula>#REF!</formula>
    </cfRule>
    <cfRule type="cellIs" dxfId="3520" priority="4447" operator="equal">
      <formula>#REF!</formula>
    </cfRule>
    <cfRule type="cellIs" dxfId="3519" priority="4448" operator="equal">
      <formula>#REF!</formula>
    </cfRule>
    <cfRule type="cellIs" dxfId="3518" priority="4449" operator="equal">
      <formula>#REF!</formula>
    </cfRule>
    <cfRule type="cellIs" dxfId="3517" priority="4450" operator="equal">
      <formula>#REF!</formula>
    </cfRule>
    <cfRule type="cellIs" dxfId="3516" priority="4451" operator="equal">
      <formula>#REF!</formula>
    </cfRule>
  </conditionalFormatting>
  <conditionalFormatting sqref="AI206">
    <cfRule type="cellIs" dxfId="3515" priority="4408" operator="equal">
      <formula>"EXTREMO (RC/F)"</formula>
    </cfRule>
    <cfRule type="cellIs" dxfId="3514" priority="4409" operator="equal">
      <formula>"ALTO (RC/F)"</formula>
    </cfRule>
    <cfRule type="cellIs" dxfId="3513" priority="4410" operator="equal">
      <formula>"MODERADO (RC/F)"</formula>
    </cfRule>
    <cfRule type="cellIs" dxfId="3512" priority="4411" operator="equal">
      <formula>"EXTREMO"</formula>
    </cfRule>
    <cfRule type="cellIs" dxfId="3511" priority="4412" operator="equal">
      <formula>"ALTO"</formula>
    </cfRule>
    <cfRule type="cellIs" dxfId="3510" priority="4413" operator="equal">
      <formula>"MODERADO"</formula>
    </cfRule>
    <cfRule type="cellIs" dxfId="3509" priority="4414" operator="equal">
      <formula>"BAJO"</formula>
    </cfRule>
  </conditionalFormatting>
  <conditionalFormatting sqref="L208">
    <cfRule type="cellIs" dxfId="3508" priority="4403" operator="equal">
      <formula>"ALTA"</formula>
    </cfRule>
    <cfRule type="cellIs" dxfId="3507" priority="4404" operator="equal">
      <formula>"MUY ALTA"</formula>
    </cfRule>
    <cfRule type="cellIs" dxfId="3506" priority="4405" operator="equal">
      <formula>"MEDIA"</formula>
    </cfRule>
    <cfRule type="cellIs" dxfId="3505" priority="4406" operator="equal">
      <formula>"BAJA"</formula>
    </cfRule>
    <cfRule type="cellIs" dxfId="3504" priority="4407" operator="equal">
      <formula>"MUY BAJA"</formula>
    </cfRule>
  </conditionalFormatting>
  <conditionalFormatting sqref="N208">
    <cfRule type="cellIs" dxfId="3503" priority="4402" operator="equal">
      <formula>#REF!</formula>
    </cfRule>
  </conditionalFormatting>
  <conditionalFormatting sqref="N208">
    <cfRule type="cellIs" dxfId="3502" priority="4394" operator="equal">
      <formula>"CATASTRÓFICO (RC-F)"</formula>
    </cfRule>
    <cfRule type="cellIs" dxfId="3501" priority="4395" operator="equal">
      <formula>"MAYOR (RC-F)"</formula>
    </cfRule>
    <cfRule type="cellIs" dxfId="3500" priority="4396" operator="equal">
      <formula>"MODERADO (RC-F)"</formula>
    </cfRule>
    <cfRule type="cellIs" dxfId="3499" priority="4397" operator="equal">
      <formula>"CATASTRÓFICO"</formula>
    </cfRule>
    <cfRule type="cellIs" dxfId="3498" priority="4398" operator="equal">
      <formula>"MAYOR"</formula>
    </cfRule>
    <cfRule type="cellIs" dxfId="3497" priority="4399" operator="equal">
      <formula>"MODERADO"</formula>
    </cfRule>
    <cfRule type="cellIs" dxfId="3496" priority="4400" operator="equal">
      <formula>"MENOR"</formula>
    </cfRule>
    <cfRule type="cellIs" dxfId="3495" priority="4401" operator="equal">
      <formula>"LEVE"</formula>
    </cfRule>
  </conditionalFormatting>
  <conditionalFormatting sqref="Q208">
    <cfRule type="cellIs" dxfId="3494" priority="4357" operator="equal">
      <formula>#REF!</formula>
    </cfRule>
    <cfRule type="cellIs" dxfId="3493" priority="4358" operator="equal">
      <formula>#REF!</formula>
    </cfRule>
    <cfRule type="cellIs" dxfId="3492" priority="4359" operator="equal">
      <formula>#REF!</formula>
    </cfRule>
    <cfRule type="cellIs" dxfId="3491" priority="4360" operator="equal">
      <formula>#REF!</formula>
    </cfRule>
    <cfRule type="cellIs" dxfId="3490" priority="4361" operator="equal">
      <formula>#REF!</formula>
    </cfRule>
    <cfRule type="cellIs" dxfId="3489" priority="4362" operator="equal">
      <formula>#REF!</formula>
    </cfRule>
    <cfRule type="cellIs" dxfId="3488" priority="4363" operator="equal">
      <formula>#REF!</formula>
    </cfRule>
    <cfRule type="cellIs" dxfId="3487" priority="4364" operator="equal">
      <formula>#REF!</formula>
    </cfRule>
    <cfRule type="cellIs" dxfId="3486" priority="4365" operator="equal">
      <formula>#REF!</formula>
    </cfRule>
    <cfRule type="cellIs" dxfId="3485" priority="4366" operator="equal">
      <formula>#REF!</formula>
    </cfRule>
    <cfRule type="cellIs" dxfId="3484" priority="4367" operator="equal">
      <formula>#REF!</formula>
    </cfRule>
    <cfRule type="cellIs" dxfId="3483" priority="4368" operator="equal">
      <formula>#REF!</formula>
    </cfRule>
    <cfRule type="cellIs" dxfId="3482" priority="4369" operator="equal">
      <formula>#REF!</formula>
    </cfRule>
    <cfRule type="cellIs" dxfId="3481" priority="4370" operator="equal">
      <formula>#REF!</formula>
    </cfRule>
    <cfRule type="cellIs" dxfId="3480" priority="4371" operator="equal">
      <formula>#REF!</formula>
    </cfRule>
    <cfRule type="cellIs" dxfId="3479" priority="4372" operator="equal">
      <formula>#REF!</formula>
    </cfRule>
    <cfRule type="cellIs" dxfId="3478" priority="4373" operator="equal">
      <formula>#REF!</formula>
    </cfRule>
    <cfRule type="cellIs" dxfId="3477" priority="4374" operator="equal">
      <formula>#REF!</formula>
    </cfRule>
    <cfRule type="cellIs" dxfId="3476" priority="4375" operator="equal">
      <formula>#REF!</formula>
    </cfRule>
    <cfRule type="cellIs" dxfId="3475" priority="4376" operator="equal">
      <formula>#REF!</formula>
    </cfRule>
    <cfRule type="cellIs" dxfId="3474" priority="4377" operator="equal">
      <formula>#REF!</formula>
    </cfRule>
    <cfRule type="cellIs" dxfId="3473" priority="4378" operator="equal">
      <formula>#REF!</formula>
    </cfRule>
    <cfRule type="cellIs" dxfId="3472" priority="4379" operator="equal">
      <formula>#REF!</formula>
    </cfRule>
    <cfRule type="cellIs" dxfId="3471" priority="4380" operator="equal">
      <formula>#REF!</formula>
    </cfRule>
    <cfRule type="cellIs" dxfId="3470" priority="4381" operator="equal">
      <formula>#REF!</formula>
    </cfRule>
    <cfRule type="cellIs" dxfId="3469" priority="4382" operator="equal">
      <formula>#REF!</formula>
    </cfRule>
    <cfRule type="cellIs" dxfId="3468" priority="4383" operator="equal">
      <formula>#REF!</formula>
    </cfRule>
    <cfRule type="cellIs" dxfId="3467" priority="4384" operator="equal">
      <formula>#REF!</formula>
    </cfRule>
    <cfRule type="cellIs" dxfId="3466" priority="4385" operator="equal">
      <formula>#REF!</formula>
    </cfRule>
    <cfRule type="cellIs" dxfId="3465" priority="4386" operator="equal">
      <formula>#REF!</formula>
    </cfRule>
    <cfRule type="cellIs" dxfId="3464" priority="4387" operator="equal">
      <formula>#REF!</formula>
    </cfRule>
    <cfRule type="cellIs" dxfId="3463" priority="4388" operator="equal">
      <formula>#REF!</formula>
    </cfRule>
    <cfRule type="cellIs" dxfId="3462" priority="4389" operator="equal">
      <formula>#REF!</formula>
    </cfRule>
    <cfRule type="cellIs" dxfId="3461" priority="4390" operator="equal">
      <formula>#REF!</formula>
    </cfRule>
    <cfRule type="cellIs" dxfId="3460" priority="4391" operator="equal">
      <formula>#REF!</formula>
    </cfRule>
    <cfRule type="cellIs" dxfId="3459" priority="4392" operator="equal">
      <formula>#REF!</formula>
    </cfRule>
    <cfRule type="cellIs" dxfId="3458" priority="4393" operator="equal">
      <formula>#REF!</formula>
    </cfRule>
  </conditionalFormatting>
  <conditionalFormatting sqref="Q208">
    <cfRule type="cellIs" dxfId="3457" priority="4350" operator="equal">
      <formula>"EXTREMO (RC/F)"</formula>
    </cfRule>
    <cfRule type="cellIs" dxfId="3456" priority="4351" operator="equal">
      <formula>"ALTO (RC/F)"</formula>
    </cfRule>
    <cfRule type="cellIs" dxfId="3455" priority="4352" operator="equal">
      <formula>"MODERADO (RC/F)"</formula>
    </cfRule>
    <cfRule type="cellIs" dxfId="3454" priority="4353" operator="equal">
      <formula>"EXTREMO"</formula>
    </cfRule>
    <cfRule type="cellIs" dxfId="3453" priority="4354" operator="equal">
      <formula>"ALTO"</formula>
    </cfRule>
    <cfRule type="cellIs" dxfId="3452" priority="4355" operator="equal">
      <formula>"MODERADO"</formula>
    </cfRule>
    <cfRule type="cellIs" dxfId="3451" priority="4356" operator="equal">
      <formula>"BAJO"</formula>
    </cfRule>
  </conditionalFormatting>
  <conditionalFormatting sqref="AE207:AE208">
    <cfRule type="cellIs" dxfId="3450" priority="4345" operator="equal">
      <formula>"MUY ALTA"</formula>
    </cfRule>
    <cfRule type="cellIs" dxfId="3449" priority="4346" operator="equal">
      <formula>"ALTA"</formula>
    </cfRule>
    <cfRule type="cellIs" dxfId="3448" priority="4347" operator="equal">
      <formula>"MEDIA"</formula>
    </cfRule>
    <cfRule type="cellIs" dxfId="3447" priority="4348" operator="equal">
      <formula>"BAJA"</formula>
    </cfRule>
    <cfRule type="cellIs" dxfId="3446" priority="4349" operator="equal">
      <formula>"MUY BAJA"</formula>
    </cfRule>
  </conditionalFormatting>
  <conditionalFormatting sqref="AE209">
    <cfRule type="cellIs" dxfId="3445" priority="4340" operator="equal">
      <formula>"MUY ALTA"</formula>
    </cfRule>
    <cfRule type="cellIs" dxfId="3444" priority="4341" operator="equal">
      <formula>"ALTA"</formula>
    </cfRule>
    <cfRule type="cellIs" dxfId="3443" priority="4342" operator="equal">
      <formula>"MEDIA"</formula>
    </cfRule>
    <cfRule type="cellIs" dxfId="3442" priority="4343" operator="equal">
      <formula>"BAJA"</formula>
    </cfRule>
    <cfRule type="cellIs" dxfId="3441" priority="4344" operator="equal">
      <formula>"MUY BAJA"</formula>
    </cfRule>
  </conditionalFormatting>
  <conditionalFormatting sqref="AE210">
    <cfRule type="cellIs" dxfId="3440" priority="4335" operator="equal">
      <formula>"MUY ALTA"</formula>
    </cfRule>
    <cfRule type="cellIs" dxfId="3439" priority="4336" operator="equal">
      <formula>"ALTA"</formula>
    </cfRule>
    <cfRule type="cellIs" dxfId="3438" priority="4337" operator="equal">
      <formula>"MEDIA"</formula>
    </cfRule>
    <cfRule type="cellIs" dxfId="3437" priority="4338" operator="equal">
      <formula>"BAJA"</formula>
    </cfRule>
    <cfRule type="cellIs" dxfId="3436" priority="4339" operator="equal">
      <formula>"MUY BAJA"</formula>
    </cfRule>
  </conditionalFormatting>
  <conditionalFormatting sqref="AG208">
    <cfRule type="cellIs" dxfId="3435" priority="4330" operator="equal">
      <formula>"CATASTROFICO"</formula>
    </cfRule>
    <cfRule type="cellIs" dxfId="3434" priority="4331" operator="equal">
      <formula>"MAYOR"</formula>
    </cfRule>
    <cfRule type="cellIs" dxfId="3433" priority="4332" operator="equal">
      <formula>"MODERADO"</formula>
    </cfRule>
    <cfRule type="cellIs" dxfId="3432" priority="4333" operator="equal">
      <formula>"MENOR"</formula>
    </cfRule>
    <cfRule type="cellIs" dxfId="3431" priority="4334" operator="equal">
      <formula>"LEVE"</formula>
    </cfRule>
  </conditionalFormatting>
  <conditionalFormatting sqref="AI208">
    <cfRule type="cellIs" dxfId="3430" priority="4293" operator="equal">
      <formula>#REF!</formula>
    </cfRule>
    <cfRule type="cellIs" dxfId="3429" priority="4294" operator="equal">
      <formula>#REF!</formula>
    </cfRule>
    <cfRule type="cellIs" dxfId="3428" priority="4295" operator="equal">
      <formula>#REF!</formula>
    </cfRule>
    <cfRule type="cellIs" dxfId="3427" priority="4296" operator="equal">
      <formula>#REF!</formula>
    </cfRule>
    <cfRule type="cellIs" dxfId="3426" priority="4297" operator="equal">
      <formula>#REF!</formula>
    </cfRule>
    <cfRule type="cellIs" dxfId="3425" priority="4298" operator="equal">
      <formula>#REF!</formula>
    </cfRule>
    <cfRule type="cellIs" dxfId="3424" priority="4299" operator="equal">
      <formula>#REF!</formula>
    </cfRule>
    <cfRule type="cellIs" dxfId="3423" priority="4300" operator="equal">
      <formula>#REF!</formula>
    </cfRule>
    <cfRule type="cellIs" dxfId="3422" priority="4301" operator="equal">
      <formula>#REF!</formula>
    </cfRule>
    <cfRule type="cellIs" dxfId="3421" priority="4302" operator="equal">
      <formula>#REF!</formula>
    </cfRule>
    <cfRule type="cellIs" dxfId="3420" priority="4303" operator="equal">
      <formula>#REF!</formula>
    </cfRule>
    <cfRule type="cellIs" dxfId="3419" priority="4304" operator="equal">
      <formula>#REF!</formula>
    </cfRule>
    <cfRule type="cellIs" dxfId="3418" priority="4305" operator="equal">
      <formula>#REF!</formula>
    </cfRule>
    <cfRule type="cellIs" dxfId="3417" priority="4306" operator="equal">
      <formula>#REF!</formula>
    </cfRule>
    <cfRule type="cellIs" dxfId="3416" priority="4307" operator="equal">
      <formula>#REF!</formula>
    </cfRule>
    <cfRule type="cellIs" dxfId="3415" priority="4308" operator="equal">
      <formula>#REF!</formula>
    </cfRule>
    <cfRule type="cellIs" dxfId="3414" priority="4309" operator="equal">
      <formula>#REF!</formula>
    </cfRule>
    <cfRule type="cellIs" dxfId="3413" priority="4310" operator="equal">
      <formula>#REF!</formula>
    </cfRule>
    <cfRule type="cellIs" dxfId="3412" priority="4311" operator="equal">
      <formula>#REF!</formula>
    </cfRule>
    <cfRule type="cellIs" dxfId="3411" priority="4312" operator="equal">
      <formula>#REF!</formula>
    </cfRule>
    <cfRule type="cellIs" dxfId="3410" priority="4313" operator="equal">
      <formula>#REF!</formula>
    </cfRule>
    <cfRule type="cellIs" dxfId="3409" priority="4314" operator="equal">
      <formula>#REF!</formula>
    </cfRule>
    <cfRule type="cellIs" dxfId="3408" priority="4315" operator="equal">
      <formula>#REF!</formula>
    </cfRule>
    <cfRule type="cellIs" dxfId="3407" priority="4316" operator="equal">
      <formula>#REF!</formula>
    </cfRule>
    <cfRule type="cellIs" dxfId="3406" priority="4317" operator="equal">
      <formula>#REF!</formula>
    </cfRule>
    <cfRule type="cellIs" dxfId="3405" priority="4318" operator="equal">
      <formula>#REF!</formula>
    </cfRule>
    <cfRule type="cellIs" dxfId="3404" priority="4319" operator="equal">
      <formula>#REF!</formula>
    </cfRule>
    <cfRule type="cellIs" dxfId="3403" priority="4320" operator="equal">
      <formula>#REF!</formula>
    </cfRule>
    <cfRule type="cellIs" dxfId="3402" priority="4321" operator="equal">
      <formula>#REF!</formula>
    </cfRule>
    <cfRule type="cellIs" dxfId="3401" priority="4322" operator="equal">
      <formula>#REF!</formula>
    </cfRule>
    <cfRule type="cellIs" dxfId="3400" priority="4323" operator="equal">
      <formula>#REF!</formula>
    </cfRule>
    <cfRule type="cellIs" dxfId="3399" priority="4324" operator="equal">
      <formula>#REF!</formula>
    </cfRule>
    <cfRule type="cellIs" dxfId="3398" priority="4325" operator="equal">
      <formula>#REF!</formula>
    </cfRule>
    <cfRule type="cellIs" dxfId="3397" priority="4326" operator="equal">
      <formula>#REF!</formula>
    </cfRule>
    <cfRule type="cellIs" dxfId="3396" priority="4327" operator="equal">
      <formula>#REF!</formula>
    </cfRule>
    <cfRule type="cellIs" dxfId="3395" priority="4328" operator="equal">
      <formula>#REF!</formula>
    </cfRule>
    <cfRule type="cellIs" dxfId="3394" priority="4329" operator="equal">
      <formula>#REF!</formula>
    </cfRule>
  </conditionalFormatting>
  <conditionalFormatting sqref="AI208">
    <cfRule type="cellIs" dxfId="3393" priority="4286" operator="equal">
      <formula>"EXTREMO (RC/F)"</formula>
    </cfRule>
    <cfRule type="cellIs" dxfId="3392" priority="4287" operator="equal">
      <formula>"ALTO (RC/F)"</formula>
    </cfRule>
    <cfRule type="cellIs" dxfId="3391" priority="4288" operator="equal">
      <formula>"MODERADO (RC/F)"</formula>
    </cfRule>
    <cfRule type="cellIs" dxfId="3390" priority="4289" operator="equal">
      <formula>"EXTREMO"</formula>
    </cfRule>
    <cfRule type="cellIs" dxfId="3389" priority="4290" operator="equal">
      <formula>"ALTO"</formula>
    </cfRule>
    <cfRule type="cellIs" dxfId="3388" priority="4291" operator="equal">
      <formula>"MODERADO"</formula>
    </cfRule>
    <cfRule type="cellIs" dxfId="3387" priority="4292" operator="equal">
      <formula>"BAJO"</formula>
    </cfRule>
  </conditionalFormatting>
  <conditionalFormatting sqref="AE200">
    <cfRule type="cellIs" dxfId="3386" priority="4281" operator="equal">
      <formula>"MUY ALTA"</formula>
    </cfRule>
    <cfRule type="cellIs" dxfId="3385" priority="4282" operator="equal">
      <formula>"ALTA"</formula>
    </cfRule>
    <cfRule type="cellIs" dxfId="3384" priority="4283" operator="equal">
      <formula>"MEDIA"</formula>
    </cfRule>
    <cfRule type="cellIs" dxfId="3383" priority="4284" operator="equal">
      <formula>"BAJA"</formula>
    </cfRule>
    <cfRule type="cellIs" dxfId="3382" priority="4285" operator="equal">
      <formula>"MUY BAJA"</formula>
    </cfRule>
  </conditionalFormatting>
  <conditionalFormatting sqref="N220">
    <cfRule type="cellIs" dxfId="3381" priority="4280" operator="equal">
      <formula>#REF!</formula>
    </cfRule>
  </conditionalFormatting>
  <conditionalFormatting sqref="L220 L211 L225">
    <cfRule type="cellIs" dxfId="3380" priority="4275" operator="equal">
      <formula>"ALTA"</formula>
    </cfRule>
    <cfRule type="cellIs" dxfId="3379" priority="4276" operator="equal">
      <formula>"MUY ALTA"</formula>
    </cfRule>
    <cfRule type="cellIs" dxfId="3378" priority="4277" operator="equal">
      <formula>"MEDIA"</formula>
    </cfRule>
    <cfRule type="cellIs" dxfId="3377" priority="4278" operator="equal">
      <formula>"BAJA"</formula>
    </cfRule>
    <cfRule type="cellIs" dxfId="3376" priority="4279" operator="equal">
      <formula>"MUY BAJA"</formula>
    </cfRule>
  </conditionalFormatting>
  <conditionalFormatting sqref="N220 N211 N225">
    <cfRule type="cellIs" dxfId="3375" priority="4267" operator="equal">
      <formula>"CATASTRÓFICO (RC-F)"</formula>
    </cfRule>
    <cfRule type="cellIs" dxfId="3374" priority="4268" operator="equal">
      <formula>"MAYOR (RC-F)"</formula>
    </cfRule>
    <cfRule type="cellIs" dxfId="3373" priority="4269" operator="equal">
      <formula>"MODERADO (RC-F)"</formula>
    </cfRule>
    <cfRule type="cellIs" dxfId="3372" priority="4270" operator="equal">
      <formula>"CATASTRÓFICO"</formula>
    </cfRule>
    <cfRule type="cellIs" dxfId="3371" priority="4271" operator="equal">
      <formula>"MAYOR"</formula>
    </cfRule>
    <cfRule type="cellIs" dxfId="3370" priority="4272" operator="equal">
      <formula>"MODERADO"</formula>
    </cfRule>
    <cfRule type="cellIs" dxfId="3369" priority="4273" operator="equal">
      <formula>"MENOR"</formula>
    </cfRule>
    <cfRule type="cellIs" dxfId="3368" priority="4274" operator="equal">
      <formula>"LEVE"</formula>
    </cfRule>
  </conditionalFormatting>
  <conditionalFormatting sqref="Q220 Q211 AI211 Q225">
    <cfRule type="cellIs" dxfId="3367" priority="4260" operator="equal">
      <formula>"EXTREMO (RC/F)"</formula>
    </cfRule>
    <cfRule type="cellIs" dxfId="3366" priority="4261" operator="equal">
      <formula>"ALTO (RC/F)"</formula>
    </cfRule>
    <cfRule type="cellIs" dxfId="3365" priority="4262" operator="equal">
      <formula>"MODERADO (RC/F)"</formula>
    </cfRule>
    <cfRule type="cellIs" dxfId="3364" priority="4263" operator="equal">
      <formula>"EXTREMO"</formula>
    </cfRule>
    <cfRule type="cellIs" dxfId="3363" priority="4264" operator="equal">
      <formula>"ALTO"</formula>
    </cfRule>
    <cfRule type="cellIs" dxfId="3362" priority="4265" operator="equal">
      <formula>"MODERADO"</formula>
    </cfRule>
    <cfRule type="cellIs" dxfId="3361" priority="4266" operator="equal">
      <formula>"BAJO"</formula>
    </cfRule>
  </conditionalFormatting>
  <conditionalFormatting sqref="N211">
    <cfRule type="cellIs" dxfId="3360" priority="4223" operator="equal">
      <formula>#REF!</formula>
    </cfRule>
  </conditionalFormatting>
  <conditionalFormatting sqref="AE211:AE212 AE225:AE231 AE221 AE214:AE219">
    <cfRule type="cellIs" dxfId="3359" priority="4217" operator="equal">
      <formula>"MUY ALTA"</formula>
    </cfRule>
    <cfRule type="cellIs" dxfId="3358" priority="4218" operator="equal">
      <formula>"ALTA"</formula>
    </cfRule>
    <cfRule type="cellIs" dxfId="3357" priority="4219" operator="equal">
      <formula>"MEDIA"</formula>
    </cfRule>
    <cfRule type="cellIs" dxfId="3356" priority="4220" operator="equal">
      <formula>"BAJA"</formula>
    </cfRule>
    <cfRule type="cellIs" dxfId="3355" priority="4221" operator="equal">
      <formula>"MUY BAJA"</formula>
    </cfRule>
  </conditionalFormatting>
  <conditionalFormatting sqref="AG211">
    <cfRule type="cellIs" dxfId="3354" priority="4212" operator="equal">
      <formula>"CATASTROFICO"</formula>
    </cfRule>
    <cfRule type="cellIs" dxfId="3353" priority="4213" operator="equal">
      <formula>"MAYOR"</formula>
    </cfRule>
    <cfRule type="cellIs" dxfId="3352" priority="4214" operator="equal">
      <formula>"MODERADO"</formula>
    </cfRule>
    <cfRule type="cellIs" dxfId="3351" priority="4215" operator="equal">
      <formula>"MENOR"</formula>
    </cfRule>
    <cfRule type="cellIs" dxfId="3350" priority="4216" operator="equal">
      <formula>"LEVE"</formula>
    </cfRule>
  </conditionalFormatting>
  <conditionalFormatting sqref="AI211 Q225">
    <cfRule type="cellIs" dxfId="3349" priority="4175" operator="equal">
      <formula>#REF!</formula>
    </cfRule>
    <cfRule type="cellIs" dxfId="3348" priority="4176" operator="equal">
      <formula>#REF!</formula>
    </cfRule>
    <cfRule type="cellIs" dxfId="3347" priority="4177" operator="equal">
      <formula>#REF!</formula>
    </cfRule>
    <cfRule type="cellIs" dxfId="3346" priority="4178" operator="equal">
      <formula>#REF!</formula>
    </cfRule>
    <cfRule type="cellIs" dxfId="3345" priority="4179" operator="equal">
      <formula>#REF!</formula>
    </cfRule>
    <cfRule type="cellIs" dxfId="3344" priority="4180" operator="equal">
      <formula>#REF!</formula>
    </cfRule>
    <cfRule type="cellIs" dxfId="3343" priority="4181" operator="equal">
      <formula>#REF!</formula>
    </cfRule>
    <cfRule type="cellIs" dxfId="3342" priority="4182" operator="equal">
      <formula>#REF!</formula>
    </cfRule>
    <cfRule type="cellIs" dxfId="3341" priority="4183" operator="equal">
      <formula>#REF!</formula>
    </cfRule>
    <cfRule type="cellIs" dxfId="3340" priority="4184" operator="equal">
      <formula>#REF!</formula>
    </cfRule>
    <cfRule type="cellIs" dxfId="3339" priority="4185" operator="equal">
      <formula>#REF!</formula>
    </cfRule>
    <cfRule type="cellIs" dxfId="3338" priority="4186" operator="equal">
      <formula>#REF!</formula>
    </cfRule>
    <cfRule type="cellIs" dxfId="3337" priority="4187" operator="equal">
      <formula>#REF!</formula>
    </cfRule>
    <cfRule type="cellIs" dxfId="3336" priority="4188" operator="equal">
      <formula>#REF!</formula>
    </cfRule>
    <cfRule type="cellIs" dxfId="3335" priority="4189" operator="equal">
      <formula>#REF!</formula>
    </cfRule>
    <cfRule type="cellIs" dxfId="3334" priority="4190" operator="equal">
      <formula>#REF!</formula>
    </cfRule>
    <cfRule type="cellIs" dxfId="3333" priority="4191" operator="equal">
      <formula>#REF!</formula>
    </cfRule>
    <cfRule type="cellIs" dxfId="3332" priority="4192" operator="equal">
      <formula>#REF!</formula>
    </cfRule>
    <cfRule type="cellIs" dxfId="3331" priority="4193" operator="equal">
      <formula>#REF!</formula>
    </cfRule>
    <cfRule type="cellIs" dxfId="3330" priority="4194" operator="equal">
      <formula>#REF!</formula>
    </cfRule>
    <cfRule type="cellIs" dxfId="3329" priority="4195" operator="equal">
      <formula>#REF!</formula>
    </cfRule>
    <cfRule type="cellIs" dxfId="3328" priority="4196" operator="equal">
      <formula>#REF!</formula>
    </cfRule>
    <cfRule type="cellIs" dxfId="3327" priority="4197" operator="equal">
      <formula>#REF!</formula>
    </cfRule>
    <cfRule type="cellIs" dxfId="3326" priority="4198" operator="equal">
      <formula>#REF!</formula>
    </cfRule>
    <cfRule type="cellIs" dxfId="3325" priority="4199" operator="equal">
      <formula>#REF!</formula>
    </cfRule>
    <cfRule type="cellIs" dxfId="3324" priority="4200" operator="equal">
      <formula>#REF!</formula>
    </cfRule>
    <cfRule type="cellIs" dxfId="3323" priority="4201" operator="equal">
      <formula>#REF!</formula>
    </cfRule>
    <cfRule type="cellIs" dxfId="3322" priority="4202" operator="equal">
      <formula>#REF!</formula>
    </cfRule>
    <cfRule type="cellIs" dxfId="3321" priority="4203" operator="equal">
      <formula>#REF!</formula>
    </cfRule>
    <cfRule type="cellIs" dxfId="3320" priority="4204" operator="equal">
      <formula>#REF!</formula>
    </cfRule>
    <cfRule type="cellIs" dxfId="3319" priority="4205" operator="equal">
      <formula>#REF!</formula>
    </cfRule>
    <cfRule type="cellIs" dxfId="3318" priority="4206" operator="equal">
      <formula>#REF!</formula>
    </cfRule>
    <cfRule type="cellIs" dxfId="3317" priority="4207" operator="equal">
      <formula>#REF!</formula>
    </cfRule>
    <cfRule type="cellIs" dxfId="3316" priority="4208" operator="equal">
      <formula>#REF!</formula>
    </cfRule>
    <cfRule type="cellIs" dxfId="3315" priority="4209" operator="equal">
      <formula>#REF!</formula>
    </cfRule>
    <cfRule type="cellIs" dxfId="3314" priority="4210" operator="equal">
      <formula>#REF!</formula>
    </cfRule>
    <cfRule type="cellIs" dxfId="3313" priority="4211" operator="equal">
      <formula>#REF!</formula>
    </cfRule>
  </conditionalFormatting>
  <conditionalFormatting sqref="Q211">
    <cfRule type="cellIs" dxfId="3312" priority="4222" operator="equal">
      <formula>#REF!</formula>
    </cfRule>
    <cfRule type="cellIs" dxfId="3311" priority="4224" operator="equal">
      <formula>#REF!</formula>
    </cfRule>
    <cfRule type="cellIs" dxfId="3310" priority="4225" operator="equal">
      <formula>#REF!</formula>
    </cfRule>
    <cfRule type="cellIs" dxfId="3309" priority="4226" operator="equal">
      <formula>#REF!</formula>
    </cfRule>
    <cfRule type="cellIs" dxfId="3308" priority="4227" operator="equal">
      <formula>#REF!</formula>
    </cfRule>
    <cfRule type="cellIs" dxfId="3307" priority="4228" operator="equal">
      <formula>#REF!</formula>
    </cfRule>
    <cfRule type="cellIs" dxfId="3306" priority="4229" operator="equal">
      <formula>#REF!</formula>
    </cfRule>
    <cfRule type="cellIs" dxfId="3305" priority="4230" operator="equal">
      <formula>#REF!</formula>
    </cfRule>
    <cfRule type="cellIs" dxfId="3304" priority="4231" operator="equal">
      <formula>#REF!</formula>
    </cfRule>
    <cfRule type="cellIs" dxfId="3303" priority="4232" operator="equal">
      <formula>#REF!</formula>
    </cfRule>
    <cfRule type="cellIs" dxfId="3302" priority="4233" operator="equal">
      <formula>#REF!</formula>
    </cfRule>
    <cfRule type="cellIs" dxfId="3301" priority="4234" operator="equal">
      <formula>#REF!</formula>
    </cfRule>
    <cfRule type="cellIs" dxfId="3300" priority="4235" operator="equal">
      <formula>#REF!</formula>
    </cfRule>
    <cfRule type="cellIs" dxfId="3299" priority="4236" operator="equal">
      <formula>#REF!</formula>
    </cfRule>
    <cfRule type="cellIs" dxfId="3298" priority="4237" operator="equal">
      <formula>#REF!</formula>
    </cfRule>
    <cfRule type="cellIs" dxfId="3297" priority="4238" operator="equal">
      <formula>#REF!</formula>
    </cfRule>
    <cfRule type="cellIs" dxfId="3296" priority="4239" operator="equal">
      <formula>#REF!</formula>
    </cfRule>
    <cfRule type="cellIs" dxfId="3295" priority="4240" operator="equal">
      <formula>#REF!</formula>
    </cfRule>
    <cfRule type="cellIs" dxfId="3294" priority="4241" operator="equal">
      <formula>#REF!</formula>
    </cfRule>
    <cfRule type="cellIs" dxfId="3293" priority="4242" operator="equal">
      <formula>#REF!</formula>
    </cfRule>
    <cfRule type="cellIs" dxfId="3292" priority="4243" operator="equal">
      <formula>#REF!</formula>
    </cfRule>
    <cfRule type="cellIs" dxfId="3291" priority="4244" operator="equal">
      <formula>#REF!</formula>
    </cfRule>
    <cfRule type="cellIs" dxfId="3290" priority="4245" operator="equal">
      <formula>#REF!</formula>
    </cfRule>
    <cfRule type="cellIs" dxfId="3289" priority="4246" operator="equal">
      <formula>#REF!</formula>
    </cfRule>
    <cfRule type="cellIs" dxfId="3288" priority="4247" operator="equal">
      <formula>#REF!</formula>
    </cfRule>
    <cfRule type="cellIs" dxfId="3287" priority="4248" operator="equal">
      <formula>#REF!</formula>
    </cfRule>
    <cfRule type="cellIs" dxfId="3286" priority="4249" operator="equal">
      <formula>#REF!</formula>
    </cfRule>
    <cfRule type="cellIs" dxfId="3285" priority="4250" operator="equal">
      <formula>#REF!</formula>
    </cfRule>
    <cfRule type="cellIs" dxfId="3284" priority="4251" operator="equal">
      <formula>#REF!</formula>
    </cfRule>
    <cfRule type="cellIs" dxfId="3283" priority="4252" operator="equal">
      <formula>#REF!</formula>
    </cfRule>
    <cfRule type="cellIs" dxfId="3282" priority="4253" operator="equal">
      <formula>#REF!</formula>
    </cfRule>
    <cfRule type="cellIs" dxfId="3281" priority="4254" operator="equal">
      <formula>#REF!</formula>
    </cfRule>
    <cfRule type="cellIs" dxfId="3280" priority="4255" operator="equal">
      <formula>#REF!</formula>
    </cfRule>
    <cfRule type="cellIs" dxfId="3279" priority="4256" operator="equal">
      <formula>#REF!</formula>
    </cfRule>
    <cfRule type="cellIs" dxfId="3278" priority="4257" operator="equal">
      <formula>#REF!</formula>
    </cfRule>
    <cfRule type="cellIs" dxfId="3277" priority="4258" operator="equal">
      <formula>#REF!</formula>
    </cfRule>
    <cfRule type="cellIs" dxfId="3276" priority="4259" operator="equal">
      <formula>#REF!</formula>
    </cfRule>
  </conditionalFormatting>
  <conditionalFormatting sqref="Q235">
    <cfRule type="cellIs" dxfId="3275" priority="4137" operator="equal">
      <formula>#REF!</formula>
    </cfRule>
    <cfRule type="cellIs" dxfId="3274" priority="4139" operator="equal">
      <formula>#REF!</formula>
    </cfRule>
    <cfRule type="cellIs" dxfId="3273" priority="4140" operator="equal">
      <formula>#REF!</formula>
    </cfRule>
    <cfRule type="cellIs" dxfId="3272" priority="4141" operator="equal">
      <formula>#REF!</formula>
    </cfRule>
    <cfRule type="cellIs" dxfId="3271" priority="4142" operator="equal">
      <formula>#REF!</formula>
    </cfRule>
    <cfRule type="cellIs" dxfId="3270" priority="4143" operator="equal">
      <formula>#REF!</formula>
    </cfRule>
    <cfRule type="cellIs" dxfId="3269" priority="4144" operator="equal">
      <formula>#REF!</formula>
    </cfRule>
    <cfRule type="cellIs" dxfId="3268" priority="4145" operator="equal">
      <formula>#REF!</formula>
    </cfRule>
    <cfRule type="cellIs" dxfId="3267" priority="4146" operator="equal">
      <formula>#REF!</formula>
    </cfRule>
    <cfRule type="cellIs" dxfId="3266" priority="4147" operator="equal">
      <formula>#REF!</formula>
    </cfRule>
    <cfRule type="cellIs" dxfId="3265" priority="4148" operator="equal">
      <formula>#REF!</formula>
    </cfRule>
    <cfRule type="cellIs" dxfId="3264" priority="4149" operator="equal">
      <formula>#REF!</formula>
    </cfRule>
    <cfRule type="cellIs" dxfId="3263" priority="4150" operator="equal">
      <formula>#REF!</formula>
    </cfRule>
    <cfRule type="cellIs" dxfId="3262" priority="4151" operator="equal">
      <formula>#REF!</formula>
    </cfRule>
    <cfRule type="cellIs" dxfId="3261" priority="4152" operator="equal">
      <formula>#REF!</formula>
    </cfRule>
    <cfRule type="cellIs" dxfId="3260" priority="4153" operator="equal">
      <formula>#REF!</formula>
    </cfRule>
    <cfRule type="cellIs" dxfId="3259" priority="4154" operator="equal">
      <formula>#REF!</formula>
    </cfRule>
    <cfRule type="cellIs" dxfId="3258" priority="4155" operator="equal">
      <formula>#REF!</formula>
    </cfRule>
    <cfRule type="cellIs" dxfId="3257" priority="4156" operator="equal">
      <formula>#REF!</formula>
    </cfRule>
    <cfRule type="cellIs" dxfId="3256" priority="4157" operator="equal">
      <formula>#REF!</formula>
    </cfRule>
    <cfRule type="cellIs" dxfId="3255" priority="4158" operator="equal">
      <formula>#REF!</formula>
    </cfRule>
    <cfRule type="cellIs" dxfId="3254" priority="4159" operator="equal">
      <formula>#REF!</formula>
    </cfRule>
    <cfRule type="cellIs" dxfId="3253" priority="4160" operator="equal">
      <formula>#REF!</formula>
    </cfRule>
    <cfRule type="cellIs" dxfId="3252" priority="4161" operator="equal">
      <formula>#REF!</formula>
    </cfRule>
    <cfRule type="cellIs" dxfId="3251" priority="4162" operator="equal">
      <formula>#REF!</formula>
    </cfRule>
    <cfRule type="cellIs" dxfId="3250" priority="4163" operator="equal">
      <formula>#REF!</formula>
    </cfRule>
    <cfRule type="cellIs" dxfId="3249" priority="4164" operator="equal">
      <formula>#REF!</formula>
    </cfRule>
    <cfRule type="cellIs" dxfId="3248" priority="4165" operator="equal">
      <formula>#REF!</formula>
    </cfRule>
    <cfRule type="cellIs" dxfId="3247" priority="4166" operator="equal">
      <formula>#REF!</formula>
    </cfRule>
    <cfRule type="cellIs" dxfId="3246" priority="4167" operator="equal">
      <formula>#REF!</formula>
    </cfRule>
    <cfRule type="cellIs" dxfId="3245" priority="4168" operator="equal">
      <formula>#REF!</formula>
    </cfRule>
    <cfRule type="cellIs" dxfId="3244" priority="4169" operator="equal">
      <formula>#REF!</formula>
    </cfRule>
    <cfRule type="cellIs" dxfId="3243" priority="4170" operator="equal">
      <formula>#REF!</formula>
    </cfRule>
    <cfRule type="cellIs" dxfId="3242" priority="4171" operator="equal">
      <formula>#REF!</formula>
    </cfRule>
    <cfRule type="cellIs" dxfId="3241" priority="4172" operator="equal">
      <formula>#REF!</formula>
    </cfRule>
    <cfRule type="cellIs" dxfId="3240" priority="4173" operator="equal">
      <formula>#REF!</formula>
    </cfRule>
    <cfRule type="cellIs" dxfId="3239" priority="4174" operator="equal">
      <formula>#REF!</formula>
    </cfRule>
  </conditionalFormatting>
  <conditionalFormatting sqref="N235">
    <cfRule type="cellIs" dxfId="3238" priority="4138" operator="equal">
      <formula>#REF!</formula>
    </cfRule>
  </conditionalFormatting>
  <conditionalFormatting sqref="L235">
    <cfRule type="cellIs" dxfId="3237" priority="4132" operator="equal">
      <formula>"ALTA"</formula>
    </cfRule>
    <cfRule type="cellIs" dxfId="3236" priority="4133" operator="equal">
      <formula>"MUY ALTA"</formula>
    </cfRule>
    <cfRule type="cellIs" dxfId="3235" priority="4134" operator="equal">
      <formula>"MEDIA"</formula>
    </cfRule>
    <cfRule type="cellIs" dxfId="3234" priority="4135" operator="equal">
      <formula>"BAJA"</formula>
    </cfRule>
    <cfRule type="cellIs" dxfId="3233" priority="4136" operator="equal">
      <formula>"MUY BAJA"</formula>
    </cfRule>
  </conditionalFormatting>
  <conditionalFormatting sqref="N235">
    <cfRule type="cellIs" dxfId="3232" priority="4124" operator="equal">
      <formula>"CATASTRÓFICO (RC-F)"</formula>
    </cfRule>
    <cfRule type="cellIs" dxfId="3231" priority="4125" operator="equal">
      <formula>"MAYOR (RC-F)"</formula>
    </cfRule>
    <cfRule type="cellIs" dxfId="3230" priority="4126" operator="equal">
      <formula>"MODERADO (RC-F)"</formula>
    </cfRule>
    <cfRule type="cellIs" dxfId="3229" priority="4127" operator="equal">
      <formula>"CATASTRÓFICO"</formula>
    </cfRule>
    <cfRule type="cellIs" dxfId="3228" priority="4128" operator="equal">
      <formula>"MAYOR"</formula>
    </cfRule>
    <cfRule type="cellIs" dxfId="3227" priority="4129" operator="equal">
      <formula>"MODERADO"</formula>
    </cfRule>
    <cfRule type="cellIs" dxfId="3226" priority="4130" operator="equal">
      <formula>"MENOR"</formula>
    </cfRule>
    <cfRule type="cellIs" dxfId="3225" priority="4131" operator="equal">
      <formula>"LEVE"</formula>
    </cfRule>
  </conditionalFormatting>
  <conditionalFormatting sqref="Q235 AI235">
    <cfRule type="cellIs" dxfId="3224" priority="4117" operator="equal">
      <formula>"EXTREMO (RC/F)"</formula>
    </cfRule>
    <cfRule type="cellIs" dxfId="3223" priority="4118" operator="equal">
      <formula>"ALTO (RC/F)"</formula>
    </cfRule>
    <cfRule type="cellIs" dxfId="3222" priority="4119" operator="equal">
      <formula>"MODERADO (RC/F)"</formula>
    </cfRule>
    <cfRule type="cellIs" dxfId="3221" priority="4120" operator="equal">
      <formula>"EXTREMO"</formula>
    </cfRule>
    <cfRule type="cellIs" dxfId="3220" priority="4121" operator="equal">
      <formula>"ALTO"</formula>
    </cfRule>
    <cfRule type="cellIs" dxfId="3219" priority="4122" operator="equal">
      <formula>"MODERADO"</formula>
    </cfRule>
    <cfRule type="cellIs" dxfId="3218" priority="4123" operator="equal">
      <formula>"BAJO"</formula>
    </cfRule>
  </conditionalFormatting>
  <conditionalFormatting sqref="AE235">
    <cfRule type="cellIs" dxfId="3217" priority="4112" operator="equal">
      <formula>"MUY ALTA"</formula>
    </cfRule>
    <cfRule type="cellIs" dxfId="3216" priority="4113" operator="equal">
      <formula>"ALTA"</formula>
    </cfRule>
    <cfRule type="cellIs" dxfId="3215" priority="4114" operator="equal">
      <formula>"MEDIA"</formula>
    </cfRule>
    <cfRule type="cellIs" dxfId="3214" priority="4115" operator="equal">
      <formula>"BAJA"</formula>
    </cfRule>
    <cfRule type="cellIs" dxfId="3213" priority="4116" operator="equal">
      <formula>"MUY BAJA"</formula>
    </cfRule>
  </conditionalFormatting>
  <conditionalFormatting sqref="AG235">
    <cfRule type="cellIs" dxfId="3212" priority="4107" operator="equal">
      <formula>"CATASTROFICO"</formula>
    </cfRule>
    <cfRule type="cellIs" dxfId="3211" priority="4108" operator="equal">
      <formula>"MAYOR"</formula>
    </cfRule>
    <cfRule type="cellIs" dxfId="3210" priority="4109" operator="equal">
      <formula>"MODERADO"</formula>
    </cfRule>
    <cfRule type="cellIs" dxfId="3209" priority="4110" operator="equal">
      <formula>"MENOR"</formula>
    </cfRule>
    <cfRule type="cellIs" dxfId="3208" priority="4111" operator="equal">
      <formula>"LEVE"</formula>
    </cfRule>
  </conditionalFormatting>
  <conditionalFormatting sqref="AI235">
    <cfRule type="cellIs" dxfId="3207" priority="4070" operator="equal">
      <formula>#REF!</formula>
    </cfRule>
    <cfRule type="cellIs" dxfId="3206" priority="4071" operator="equal">
      <formula>#REF!</formula>
    </cfRule>
    <cfRule type="cellIs" dxfId="3205" priority="4072" operator="equal">
      <formula>#REF!</formula>
    </cfRule>
    <cfRule type="cellIs" dxfId="3204" priority="4073" operator="equal">
      <formula>#REF!</formula>
    </cfRule>
    <cfRule type="cellIs" dxfId="3203" priority="4074" operator="equal">
      <formula>#REF!</formula>
    </cfRule>
    <cfRule type="cellIs" dxfId="3202" priority="4075" operator="equal">
      <formula>#REF!</formula>
    </cfRule>
    <cfRule type="cellIs" dxfId="3201" priority="4076" operator="equal">
      <formula>#REF!</formula>
    </cfRule>
    <cfRule type="cellIs" dxfId="3200" priority="4077" operator="equal">
      <formula>#REF!</formula>
    </cfRule>
    <cfRule type="cellIs" dxfId="3199" priority="4078" operator="equal">
      <formula>#REF!</formula>
    </cfRule>
    <cfRule type="cellIs" dxfId="3198" priority="4079" operator="equal">
      <formula>#REF!</formula>
    </cfRule>
    <cfRule type="cellIs" dxfId="3197" priority="4080" operator="equal">
      <formula>#REF!</formula>
    </cfRule>
    <cfRule type="cellIs" dxfId="3196" priority="4081" operator="equal">
      <formula>#REF!</formula>
    </cfRule>
    <cfRule type="cellIs" dxfId="3195" priority="4082" operator="equal">
      <formula>#REF!</formula>
    </cfRule>
    <cfRule type="cellIs" dxfId="3194" priority="4083" operator="equal">
      <formula>#REF!</formula>
    </cfRule>
    <cfRule type="cellIs" dxfId="3193" priority="4084" operator="equal">
      <formula>#REF!</formula>
    </cfRule>
    <cfRule type="cellIs" dxfId="3192" priority="4085" operator="equal">
      <formula>#REF!</formula>
    </cfRule>
    <cfRule type="cellIs" dxfId="3191" priority="4086" operator="equal">
      <formula>#REF!</formula>
    </cfRule>
    <cfRule type="cellIs" dxfId="3190" priority="4087" operator="equal">
      <formula>#REF!</formula>
    </cfRule>
    <cfRule type="cellIs" dxfId="3189" priority="4088" operator="equal">
      <formula>#REF!</formula>
    </cfRule>
    <cfRule type="cellIs" dxfId="3188" priority="4089" operator="equal">
      <formula>#REF!</formula>
    </cfRule>
    <cfRule type="cellIs" dxfId="3187" priority="4090" operator="equal">
      <formula>#REF!</formula>
    </cfRule>
    <cfRule type="cellIs" dxfId="3186" priority="4091" operator="equal">
      <formula>#REF!</formula>
    </cfRule>
    <cfRule type="cellIs" dxfId="3185" priority="4092" operator="equal">
      <formula>#REF!</formula>
    </cfRule>
    <cfRule type="cellIs" dxfId="3184" priority="4093" operator="equal">
      <formula>#REF!</formula>
    </cfRule>
    <cfRule type="cellIs" dxfId="3183" priority="4094" operator="equal">
      <formula>#REF!</formula>
    </cfRule>
    <cfRule type="cellIs" dxfId="3182" priority="4095" operator="equal">
      <formula>#REF!</formula>
    </cfRule>
    <cfRule type="cellIs" dxfId="3181" priority="4096" operator="equal">
      <formula>#REF!</formula>
    </cfRule>
    <cfRule type="cellIs" dxfId="3180" priority="4097" operator="equal">
      <formula>#REF!</formula>
    </cfRule>
    <cfRule type="cellIs" dxfId="3179" priority="4098" operator="equal">
      <formula>#REF!</formula>
    </cfRule>
    <cfRule type="cellIs" dxfId="3178" priority="4099" operator="equal">
      <formula>#REF!</formula>
    </cfRule>
    <cfRule type="cellIs" dxfId="3177" priority="4100" operator="equal">
      <formula>#REF!</formula>
    </cfRule>
    <cfRule type="cellIs" dxfId="3176" priority="4101" operator="equal">
      <formula>#REF!</formula>
    </cfRule>
    <cfRule type="cellIs" dxfId="3175" priority="4102" operator="equal">
      <formula>#REF!</formula>
    </cfRule>
    <cfRule type="cellIs" dxfId="3174" priority="4103" operator="equal">
      <formula>#REF!</formula>
    </cfRule>
    <cfRule type="cellIs" dxfId="3173" priority="4104" operator="equal">
      <formula>#REF!</formula>
    </cfRule>
    <cfRule type="cellIs" dxfId="3172" priority="4105" operator="equal">
      <formula>#REF!</formula>
    </cfRule>
    <cfRule type="cellIs" dxfId="3171" priority="4106" operator="equal">
      <formula>#REF!</formula>
    </cfRule>
  </conditionalFormatting>
  <conditionalFormatting sqref="AE233:AE234">
    <cfRule type="cellIs" dxfId="3170" priority="4065" operator="equal">
      <formula>"MUY ALTA"</formula>
    </cfRule>
    <cfRule type="cellIs" dxfId="3169" priority="4066" operator="equal">
      <formula>"ALTA"</formula>
    </cfRule>
    <cfRule type="cellIs" dxfId="3168" priority="4067" operator="equal">
      <formula>"MEDIA"</formula>
    </cfRule>
    <cfRule type="cellIs" dxfId="3167" priority="4068" operator="equal">
      <formula>"BAJA"</formula>
    </cfRule>
    <cfRule type="cellIs" dxfId="3166" priority="4069" operator="equal">
      <formula>"MUY BAJA"</formula>
    </cfRule>
  </conditionalFormatting>
  <conditionalFormatting sqref="N225 I225 I211">
    <cfRule type="cellIs" dxfId="3165" priority="4064" operator="equal">
      <formula>#REF!</formula>
    </cfRule>
  </conditionalFormatting>
  <conditionalFormatting sqref="AI225">
    <cfRule type="cellIs" dxfId="3164" priority="4057" operator="equal">
      <formula>"EXTREMO (RC/F)"</formula>
    </cfRule>
    <cfRule type="cellIs" dxfId="3163" priority="4058" operator="equal">
      <formula>"ALTO (RC/F)"</formula>
    </cfRule>
    <cfRule type="cellIs" dxfId="3162" priority="4059" operator="equal">
      <formula>"MODERADO (RC/F)"</formula>
    </cfRule>
    <cfRule type="cellIs" dxfId="3161" priority="4060" operator="equal">
      <formula>"EXTREMO"</formula>
    </cfRule>
    <cfRule type="cellIs" dxfId="3160" priority="4061" operator="equal">
      <formula>"ALTO"</formula>
    </cfRule>
    <cfRule type="cellIs" dxfId="3159" priority="4062" operator="equal">
      <formula>"MODERADO"</formula>
    </cfRule>
    <cfRule type="cellIs" dxfId="3158" priority="4063" operator="equal">
      <formula>"BAJO"</formula>
    </cfRule>
  </conditionalFormatting>
  <conditionalFormatting sqref="AG225">
    <cfRule type="cellIs" dxfId="3157" priority="4052" operator="equal">
      <formula>"CATASTROFICO"</formula>
    </cfRule>
    <cfRule type="cellIs" dxfId="3156" priority="4053" operator="equal">
      <formula>"MAYOR"</formula>
    </cfRule>
    <cfRule type="cellIs" dxfId="3155" priority="4054" operator="equal">
      <formula>"MODERADO"</formula>
    </cfRule>
    <cfRule type="cellIs" dxfId="3154" priority="4055" operator="equal">
      <formula>"MENOR"</formula>
    </cfRule>
    <cfRule type="cellIs" dxfId="3153" priority="4056" operator="equal">
      <formula>"LEVE"</formula>
    </cfRule>
  </conditionalFormatting>
  <conditionalFormatting sqref="AI225">
    <cfRule type="cellIs" dxfId="3152" priority="4015" operator="equal">
      <formula>#REF!</formula>
    </cfRule>
    <cfRule type="cellIs" dxfId="3151" priority="4016" operator="equal">
      <formula>#REF!</formula>
    </cfRule>
    <cfRule type="cellIs" dxfId="3150" priority="4017" operator="equal">
      <formula>#REF!</formula>
    </cfRule>
    <cfRule type="cellIs" dxfId="3149" priority="4018" operator="equal">
      <formula>#REF!</formula>
    </cfRule>
    <cfRule type="cellIs" dxfId="3148" priority="4019" operator="equal">
      <formula>#REF!</formula>
    </cfRule>
    <cfRule type="cellIs" dxfId="3147" priority="4020" operator="equal">
      <formula>#REF!</formula>
    </cfRule>
    <cfRule type="cellIs" dxfId="3146" priority="4021" operator="equal">
      <formula>#REF!</formula>
    </cfRule>
    <cfRule type="cellIs" dxfId="3145" priority="4022" operator="equal">
      <formula>#REF!</formula>
    </cfRule>
    <cfRule type="cellIs" dxfId="3144" priority="4023" operator="equal">
      <formula>#REF!</formula>
    </cfRule>
    <cfRule type="cellIs" dxfId="3143" priority="4024" operator="equal">
      <formula>#REF!</formula>
    </cfRule>
    <cfRule type="cellIs" dxfId="3142" priority="4025" operator="equal">
      <formula>#REF!</formula>
    </cfRule>
    <cfRule type="cellIs" dxfId="3141" priority="4026" operator="equal">
      <formula>#REF!</formula>
    </cfRule>
    <cfRule type="cellIs" dxfId="3140" priority="4027" operator="equal">
      <formula>#REF!</formula>
    </cfRule>
    <cfRule type="cellIs" dxfId="3139" priority="4028" operator="equal">
      <formula>#REF!</formula>
    </cfRule>
    <cfRule type="cellIs" dxfId="3138" priority="4029" operator="equal">
      <formula>#REF!</formula>
    </cfRule>
    <cfRule type="cellIs" dxfId="3137" priority="4030" operator="equal">
      <formula>#REF!</formula>
    </cfRule>
    <cfRule type="cellIs" dxfId="3136" priority="4031" operator="equal">
      <formula>#REF!</formula>
    </cfRule>
    <cfRule type="cellIs" dxfId="3135" priority="4032" operator="equal">
      <formula>#REF!</formula>
    </cfRule>
    <cfRule type="cellIs" dxfId="3134" priority="4033" operator="equal">
      <formula>#REF!</formula>
    </cfRule>
    <cfRule type="cellIs" dxfId="3133" priority="4034" operator="equal">
      <formula>#REF!</formula>
    </cfRule>
    <cfRule type="cellIs" dxfId="3132" priority="4035" operator="equal">
      <formula>#REF!</formula>
    </cfRule>
    <cfRule type="cellIs" dxfId="3131" priority="4036" operator="equal">
      <formula>#REF!</formula>
    </cfRule>
    <cfRule type="cellIs" dxfId="3130" priority="4037" operator="equal">
      <formula>#REF!</formula>
    </cfRule>
    <cfRule type="cellIs" dxfId="3129" priority="4038" operator="equal">
      <formula>#REF!</formula>
    </cfRule>
    <cfRule type="cellIs" dxfId="3128" priority="4039" operator="equal">
      <formula>#REF!</formula>
    </cfRule>
    <cfRule type="cellIs" dxfId="3127" priority="4040" operator="equal">
      <formula>#REF!</formula>
    </cfRule>
    <cfRule type="cellIs" dxfId="3126" priority="4041" operator="equal">
      <formula>#REF!</formula>
    </cfRule>
    <cfRule type="cellIs" dxfId="3125" priority="4042" operator="equal">
      <formula>#REF!</formula>
    </cfRule>
    <cfRule type="cellIs" dxfId="3124" priority="4043" operator="equal">
      <formula>#REF!</formula>
    </cfRule>
    <cfRule type="cellIs" dxfId="3123" priority="4044" operator="equal">
      <formula>#REF!</formula>
    </cfRule>
    <cfRule type="cellIs" dxfId="3122" priority="4045" operator="equal">
      <formula>#REF!</formula>
    </cfRule>
    <cfRule type="cellIs" dxfId="3121" priority="4046" operator="equal">
      <formula>#REF!</formula>
    </cfRule>
    <cfRule type="cellIs" dxfId="3120" priority="4047" operator="equal">
      <formula>#REF!</formula>
    </cfRule>
    <cfRule type="cellIs" dxfId="3119" priority="4048" operator="equal">
      <formula>#REF!</formula>
    </cfRule>
    <cfRule type="cellIs" dxfId="3118" priority="4049" operator="equal">
      <formula>#REF!</formula>
    </cfRule>
    <cfRule type="cellIs" dxfId="3117" priority="4050" operator="equal">
      <formula>#REF!</formula>
    </cfRule>
    <cfRule type="cellIs" dxfId="3116" priority="4051" operator="equal">
      <formula>#REF!</formula>
    </cfRule>
  </conditionalFormatting>
  <conditionalFormatting sqref="I235">
    <cfRule type="cellIs" dxfId="3115" priority="4014" operator="equal">
      <formula>#REF!</formula>
    </cfRule>
  </conditionalFormatting>
  <conditionalFormatting sqref="Q220">
    <cfRule type="cellIs" dxfId="3114" priority="3977" operator="equal">
      <formula>#REF!</formula>
    </cfRule>
    <cfRule type="cellIs" dxfId="3113" priority="3978" operator="equal">
      <formula>#REF!</formula>
    </cfRule>
    <cfRule type="cellIs" dxfId="3112" priority="3979" operator="equal">
      <formula>#REF!</formula>
    </cfRule>
    <cfRule type="cellIs" dxfId="3111" priority="3980" operator="equal">
      <formula>#REF!</formula>
    </cfRule>
    <cfRule type="cellIs" dxfId="3110" priority="3981" operator="equal">
      <formula>#REF!</formula>
    </cfRule>
    <cfRule type="cellIs" dxfId="3109" priority="3982" operator="equal">
      <formula>#REF!</formula>
    </cfRule>
    <cfRule type="cellIs" dxfId="3108" priority="3983" operator="equal">
      <formula>#REF!</formula>
    </cfRule>
    <cfRule type="cellIs" dxfId="3107" priority="3984" operator="equal">
      <formula>#REF!</formula>
    </cfRule>
    <cfRule type="cellIs" dxfId="3106" priority="3985" operator="equal">
      <formula>#REF!</formula>
    </cfRule>
    <cfRule type="cellIs" dxfId="3105" priority="3986" operator="equal">
      <formula>#REF!</formula>
    </cfRule>
    <cfRule type="cellIs" dxfId="3104" priority="3987" operator="equal">
      <formula>#REF!</formula>
    </cfRule>
    <cfRule type="cellIs" dxfId="3103" priority="3988" operator="equal">
      <formula>#REF!</formula>
    </cfRule>
    <cfRule type="cellIs" dxfId="3102" priority="3989" operator="equal">
      <formula>#REF!</formula>
    </cfRule>
    <cfRule type="cellIs" dxfId="3101" priority="3990" operator="equal">
      <formula>#REF!</formula>
    </cfRule>
    <cfRule type="cellIs" dxfId="3100" priority="3991" operator="equal">
      <formula>#REF!</formula>
    </cfRule>
    <cfRule type="cellIs" dxfId="3099" priority="3992" operator="equal">
      <formula>#REF!</formula>
    </cfRule>
    <cfRule type="cellIs" dxfId="3098" priority="3993" operator="equal">
      <formula>#REF!</formula>
    </cfRule>
    <cfRule type="cellIs" dxfId="3097" priority="3994" operator="equal">
      <formula>#REF!</formula>
    </cfRule>
    <cfRule type="cellIs" dxfId="3096" priority="3995" operator="equal">
      <formula>#REF!</formula>
    </cfRule>
    <cfRule type="cellIs" dxfId="3095" priority="3996" operator="equal">
      <formula>#REF!</formula>
    </cfRule>
    <cfRule type="cellIs" dxfId="3094" priority="3997" operator="equal">
      <formula>#REF!</formula>
    </cfRule>
    <cfRule type="cellIs" dxfId="3093" priority="3998" operator="equal">
      <formula>#REF!</formula>
    </cfRule>
    <cfRule type="cellIs" dxfId="3092" priority="3999" operator="equal">
      <formula>#REF!</formula>
    </cfRule>
    <cfRule type="cellIs" dxfId="3091" priority="4000" operator="equal">
      <formula>#REF!</formula>
    </cfRule>
    <cfRule type="cellIs" dxfId="3090" priority="4001" operator="equal">
      <formula>#REF!</formula>
    </cfRule>
    <cfRule type="cellIs" dxfId="3089" priority="4002" operator="equal">
      <formula>#REF!</formula>
    </cfRule>
    <cfRule type="cellIs" dxfId="3088" priority="4003" operator="equal">
      <formula>#REF!</formula>
    </cfRule>
    <cfRule type="cellIs" dxfId="3087" priority="4004" operator="equal">
      <formula>#REF!</formula>
    </cfRule>
    <cfRule type="cellIs" dxfId="3086" priority="4005" operator="equal">
      <formula>#REF!</formula>
    </cfRule>
    <cfRule type="cellIs" dxfId="3085" priority="4006" operator="equal">
      <formula>#REF!</formula>
    </cfRule>
    <cfRule type="cellIs" dxfId="3084" priority="4007" operator="equal">
      <formula>#REF!</formula>
    </cfRule>
    <cfRule type="cellIs" dxfId="3083" priority="4008" operator="equal">
      <formula>#REF!</formula>
    </cfRule>
    <cfRule type="cellIs" dxfId="3082" priority="4009" operator="equal">
      <formula>#REF!</formula>
    </cfRule>
    <cfRule type="cellIs" dxfId="3081" priority="4010" operator="equal">
      <formula>#REF!</formula>
    </cfRule>
    <cfRule type="cellIs" dxfId="3080" priority="4011" operator="equal">
      <formula>#REF!</formula>
    </cfRule>
    <cfRule type="cellIs" dxfId="3079" priority="4012" operator="equal">
      <formula>#REF!</formula>
    </cfRule>
    <cfRule type="cellIs" dxfId="3078" priority="4013" operator="equal">
      <formula>#REF!</formula>
    </cfRule>
  </conditionalFormatting>
  <conditionalFormatting sqref="AE220">
    <cfRule type="cellIs" dxfId="3077" priority="3972" operator="equal">
      <formula>"MUY ALTA"</formula>
    </cfRule>
    <cfRule type="cellIs" dxfId="3076" priority="3973" operator="equal">
      <formula>"ALTA"</formula>
    </cfRule>
    <cfRule type="cellIs" dxfId="3075" priority="3974" operator="equal">
      <formula>"MEDIA"</formula>
    </cfRule>
    <cfRule type="cellIs" dxfId="3074" priority="3975" operator="equal">
      <formula>"BAJA"</formula>
    </cfRule>
    <cfRule type="cellIs" dxfId="3073" priority="3976" operator="equal">
      <formula>"MUY BAJA"</formula>
    </cfRule>
  </conditionalFormatting>
  <conditionalFormatting sqref="AI220">
    <cfRule type="cellIs" dxfId="3072" priority="3965" operator="equal">
      <formula>"EXTREMO (RC/F)"</formula>
    </cfRule>
    <cfRule type="cellIs" dxfId="3071" priority="3966" operator="equal">
      <formula>"ALTO (RC/F)"</formula>
    </cfRule>
    <cfRule type="cellIs" dxfId="3070" priority="3967" operator="equal">
      <formula>"MODERADO (RC/F)"</formula>
    </cfRule>
    <cfRule type="cellIs" dxfId="3069" priority="3968" operator="equal">
      <formula>"EXTREMO"</formula>
    </cfRule>
    <cfRule type="cellIs" dxfId="3068" priority="3969" operator="equal">
      <formula>"ALTO"</formula>
    </cfRule>
    <cfRule type="cellIs" dxfId="3067" priority="3970" operator="equal">
      <formula>"MODERADO"</formula>
    </cfRule>
    <cfRule type="cellIs" dxfId="3066" priority="3971" operator="equal">
      <formula>"BAJO"</formula>
    </cfRule>
  </conditionalFormatting>
  <conditionalFormatting sqref="AG220">
    <cfRule type="cellIs" dxfId="3065" priority="3960" operator="equal">
      <formula>"CATASTROFICO"</formula>
    </cfRule>
    <cfRule type="cellIs" dxfId="3064" priority="3961" operator="equal">
      <formula>"MAYOR"</formula>
    </cfRule>
    <cfRule type="cellIs" dxfId="3063" priority="3962" operator="equal">
      <formula>"MODERADO"</formula>
    </cfRule>
    <cfRule type="cellIs" dxfId="3062" priority="3963" operator="equal">
      <formula>"MENOR"</formula>
    </cfRule>
    <cfRule type="cellIs" dxfId="3061" priority="3964" operator="equal">
      <formula>"LEVE"</formula>
    </cfRule>
  </conditionalFormatting>
  <conditionalFormatting sqref="AI220">
    <cfRule type="cellIs" dxfId="3060" priority="3923" operator="equal">
      <formula>#REF!</formula>
    </cfRule>
    <cfRule type="cellIs" dxfId="3059" priority="3924" operator="equal">
      <formula>#REF!</formula>
    </cfRule>
    <cfRule type="cellIs" dxfId="3058" priority="3925" operator="equal">
      <formula>#REF!</formula>
    </cfRule>
    <cfRule type="cellIs" dxfId="3057" priority="3926" operator="equal">
      <formula>#REF!</formula>
    </cfRule>
    <cfRule type="cellIs" dxfId="3056" priority="3927" operator="equal">
      <formula>#REF!</formula>
    </cfRule>
    <cfRule type="cellIs" dxfId="3055" priority="3928" operator="equal">
      <formula>#REF!</formula>
    </cfRule>
    <cfRule type="cellIs" dxfId="3054" priority="3929" operator="equal">
      <formula>#REF!</formula>
    </cfRule>
    <cfRule type="cellIs" dxfId="3053" priority="3930" operator="equal">
      <formula>#REF!</formula>
    </cfRule>
    <cfRule type="cellIs" dxfId="3052" priority="3931" operator="equal">
      <formula>#REF!</formula>
    </cfRule>
    <cfRule type="cellIs" dxfId="3051" priority="3932" operator="equal">
      <formula>#REF!</formula>
    </cfRule>
    <cfRule type="cellIs" dxfId="3050" priority="3933" operator="equal">
      <formula>#REF!</formula>
    </cfRule>
    <cfRule type="cellIs" dxfId="3049" priority="3934" operator="equal">
      <formula>#REF!</formula>
    </cfRule>
    <cfRule type="cellIs" dxfId="3048" priority="3935" operator="equal">
      <formula>#REF!</formula>
    </cfRule>
    <cfRule type="cellIs" dxfId="3047" priority="3936" operator="equal">
      <formula>#REF!</formula>
    </cfRule>
    <cfRule type="cellIs" dxfId="3046" priority="3937" operator="equal">
      <formula>#REF!</formula>
    </cfRule>
    <cfRule type="cellIs" dxfId="3045" priority="3938" operator="equal">
      <formula>#REF!</formula>
    </cfRule>
    <cfRule type="cellIs" dxfId="3044" priority="3939" operator="equal">
      <formula>#REF!</formula>
    </cfRule>
    <cfRule type="cellIs" dxfId="3043" priority="3940" operator="equal">
      <formula>#REF!</formula>
    </cfRule>
    <cfRule type="cellIs" dxfId="3042" priority="3941" operator="equal">
      <formula>#REF!</formula>
    </cfRule>
    <cfRule type="cellIs" dxfId="3041" priority="3942" operator="equal">
      <formula>#REF!</formula>
    </cfRule>
    <cfRule type="cellIs" dxfId="3040" priority="3943" operator="equal">
      <formula>#REF!</formula>
    </cfRule>
    <cfRule type="cellIs" dxfId="3039" priority="3944" operator="equal">
      <formula>#REF!</formula>
    </cfRule>
    <cfRule type="cellIs" dxfId="3038" priority="3945" operator="equal">
      <formula>#REF!</formula>
    </cfRule>
    <cfRule type="cellIs" dxfId="3037" priority="3946" operator="equal">
      <formula>#REF!</formula>
    </cfRule>
    <cfRule type="cellIs" dxfId="3036" priority="3947" operator="equal">
      <formula>#REF!</formula>
    </cfRule>
    <cfRule type="cellIs" dxfId="3035" priority="3948" operator="equal">
      <formula>#REF!</formula>
    </cfRule>
    <cfRule type="cellIs" dxfId="3034" priority="3949" operator="equal">
      <formula>#REF!</formula>
    </cfRule>
    <cfRule type="cellIs" dxfId="3033" priority="3950" operator="equal">
      <formula>#REF!</formula>
    </cfRule>
    <cfRule type="cellIs" dxfId="3032" priority="3951" operator="equal">
      <formula>#REF!</formula>
    </cfRule>
    <cfRule type="cellIs" dxfId="3031" priority="3952" operator="equal">
      <formula>#REF!</formula>
    </cfRule>
    <cfRule type="cellIs" dxfId="3030" priority="3953" operator="equal">
      <formula>#REF!</formula>
    </cfRule>
    <cfRule type="cellIs" dxfId="3029" priority="3954" operator="equal">
      <formula>#REF!</formula>
    </cfRule>
    <cfRule type="cellIs" dxfId="3028" priority="3955" operator="equal">
      <formula>#REF!</formula>
    </cfRule>
    <cfRule type="cellIs" dxfId="3027" priority="3956" operator="equal">
      <formula>#REF!</formula>
    </cfRule>
    <cfRule type="cellIs" dxfId="3026" priority="3957" operator="equal">
      <formula>#REF!</formula>
    </cfRule>
    <cfRule type="cellIs" dxfId="3025" priority="3958" operator="equal">
      <formula>#REF!</formula>
    </cfRule>
    <cfRule type="cellIs" dxfId="3024" priority="3959" operator="equal">
      <formula>#REF!</formula>
    </cfRule>
  </conditionalFormatting>
  <conditionalFormatting sqref="AE236:AE239">
    <cfRule type="cellIs" dxfId="3023" priority="3918" operator="equal">
      <formula>"MUY ALTA"</formula>
    </cfRule>
    <cfRule type="cellIs" dxfId="3022" priority="3919" operator="equal">
      <formula>"ALTA"</formula>
    </cfRule>
    <cfRule type="cellIs" dxfId="3021" priority="3920" operator="equal">
      <formula>"MEDIA"</formula>
    </cfRule>
    <cfRule type="cellIs" dxfId="3020" priority="3921" operator="equal">
      <formula>"BAJA"</formula>
    </cfRule>
    <cfRule type="cellIs" dxfId="3019" priority="3922" operator="equal">
      <formula>"MUY BAJA"</formula>
    </cfRule>
  </conditionalFormatting>
  <conditionalFormatting sqref="AE232">
    <cfRule type="cellIs" dxfId="3018" priority="3913" operator="equal">
      <formula>"MUY ALTA"</formula>
    </cfRule>
    <cfRule type="cellIs" dxfId="3017" priority="3914" operator="equal">
      <formula>"ALTA"</formula>
    </cfRule>
    <cfRule type="cellIs" dxfId="3016" priority="3915" operator="equal">
      <formula>"MEDIA"</formula>
    </cfRule>
    <cfRule type="cellIs" dxfId="3015" priority="3916" operator="equal">
      <formula>"BAJA"</formula>
    </cfRule>
    <cfRule type="cellIs" dxfId="3014" priority="3917" operator="equal">
      <formula>"MUY BAJA"</formula>
    </cfRule>
  </conditionalFormatting>
  <conditionalFormatting sqref="AE213">
    <cfRule type="cellIs" dxfId="3013" priority="3908" operator="equal">
      <formula>"MUY ALTA"</formula>
    </cfRule>
    <cfRule type="cellIs" dxfId="3012" priority="3909" operator="equal">
      <formula>"ALTA"</formula>
    </cfRule>
    <cfRule type="cellIs" dxfId="3011" priority="3910" operator="equal">
      <formula>"MEDIA"</formula>
    </cfRule>
    <cfRule type="cellIs" dxfId="3010" priority="3911" operator="equal">
      <formula>"BAJA"</formula>
    </cfRule>
    <cfRule type="cellIs" dxfId="3009" priority="3912" operator="equal">
      <formula>"MUY BAJA"</formula>
    </cfRule>
  </conditionalFormatting>
  <conditionalFormatting sqref="AE222:AE224">
    <cfRule type="cellIs" dxfId="3008" priority="3903" operator="equal">
      <formula>"MUY ALTA"</formula>
    </cfRule>
    <cfRule type="cellIs" dxfId="3007" priority="3904" operator="equal">
      <formula>"ALTA"</formula>
    </cfRule>
    <cfRule type="cellIs" dxfId="3006" priority="3905" operator="equal">
      <formula>"MEDIA"</formula>
    </cfRule>
    <cfRule type="cellIs" dxfId="3005" priority="3906" operator="equal">
      <formula>"BAJA"</formula>
    </cfRule>
    <cfRule type="cellIs" dxfId="3004" priority="3907" operator="equal">
      <formula>"MUY BAJA"</formula>
    </cfRule>
  </conditionalFormatting>
  <conditionalFormatting sqref="Q240 Q244:Q245">
    <cfRule type="cellIs" dxfId="3003" priority="3865" operator="equal">
      <formula>#REF!</formula>
    </cfRule>
    <cfRule type="cellIs" dxfId="3002" priority="3867" operator="equal">
      <formula>#REF!</formula>
    </cfRule>
    <cfRule type="cellIs" dxfId="3001" priority="3868" operator="equal">
      <formula>#REF!</formula>
    </cfRule>
    <cfRule type="cellIs" dxfId="3000" priority="3869" operator="equal">
      <formula>#REF!</formula>
    </cfRule>
    <cfRule type="cellIs" dxfId="2999" priority="3870" operator="equal">
      <formula>#REF!</formula>
    </cfRule>
    <cfRule type="cellIs" dxfId="2998" priority="3871" operator="equal">
      <formula>#REF!</formula>
    </cfRule>
    <cfRule type="cellIs" dxfId="2997" priority="3872" operator="equal">
      <formula>#REF!</formula>
    </cfRule>
    <cfRule type="cellIs" dxfId="2996" priority="3873" operator="equal">
      <formula>#REF!</formula>
    </cfRule>
    <cfRule type="cellIs" dxfId="2995" priority="3874" operator="equal">
      <formula>#REF!</formula>
    </cfRule>
    <cfRule type="cellIs" dxfId="2994" priority="3875" operator="equal">
      <formula>#REF!</formula>
    </cfRule>
    <cfRule type="cellIs" dxfId="2993" priority="3876" operator="equal">
      <formula>#REF!</formula>
    </cfRule>
    <cfRule type="cellIs" dxfId="2992" priority="3877" operator="equal">
      <formula>#REF!</formula>
    </cfRule>
    <cfRule type="cellIs" dxfId="2991" priority="3878" operator="equal">
      <formula>#REF!</formula>
    </cfRule>
    <cfRule type="cellIs" dxfId="2990" priority="3879" operator="equal">
      <formula>#REF!</formula>
    </cfRule>
    <cfRule type="cellIs" dxfId="2989" priority="3880" operator="equal">
      <formula>#REF!</formula>
    </cfRule>
    <cfRule type="cellIs" dxfId="2988" priority="3881" operator="equal">
      <formula>#REF!</formula>
    </cfRule>
    <cfRule type="cellIs" dxfId="2987" priority="3882" operator="equal">
      <formula>#REF!</formula>
    </cfRule>
    <cfRule type="cellIs" dxfId="2986" priority="3883" operator="equal">
      <formula>#REF!</formula>
    </cfRule>
    <cfRule type="cellIs" dxfId="2985" priority="3884" operator="equal">
      <formula>#REF!</formula>
    </cfRule>
    <cfRule type="cellIs" dxfId="2984" priority="3885" operator="equal">
      <formula>#REF!</formula>
    </cfRule>
    <cfRule type="cellIs" dxfId="2983" priority="3886" operator="equal">
      <formula>#REF!</formula>
    </cfRule>
    <cfRule type="cellIs" dxfId="2982" priority="3887" operator="equal">
      <formula>#REF!</formula>
    </cfRule>
    <cfRule type="cellIs" dxfId="2981" priority="3888" operator="equal">
      <formula>#REF!</formula>
    </cfRule>
    <cfRule type="cellIs" dxfId="2980" priority="3889" operator="equal">
      <formula>#REF!</formula>
    </cfRule>
    <cfRule type="cellIs" dxfId="2979" priority="3890" operator="equal">
      <formula>#REF!</formula>
    </cfRule>
    <cfRule type="cellIs" dxfId="2978" priority="3891" operator="equal">
      <formula>#REF!</formula>
    </cfRule>
    <cfRule type="cellIs" dxfId="2977" priority="3892" operator="equal">
      <formula>#REF!</formula>
    </cfRule>
    <cfRule type="cellIs" dxfId="2976" priority="3893" operator="equal">
      <formula>#REF!</formula>
    </cfRule>
    <cfRule type="cellIs" dxfId="2975" priority="3894" operator="equal">
      <formula>#REF!</formula>
    </cfRule>
    <cfRule type="cellIs" dxfId="2974" priority="3895" operator="equal">
      <formula>#REF!</formula>
    </cfRule>
    <cfRule type="cellIs" dxfId="2973" priority="3896" operator="equal">
      <formula>#REF!</formula>
    </cfRule>
    <cfRule type="cellIs" dxfId="2972" priority="3897" operator="equal">
      <formula>#REF!</formula>
    </cfRule>
    <cfRule type="cellIs" dxfId="2971" priority="3898" operator="equal">
      <formula>#REF!</formula>
    </cfRule>
    <cfRule type="cellIs" dxfId="2970" priority="3899" operator="equal">
      <formula>#REF!</formula>
    </cfRule>
    <cfRule type="cellIs" dxfId="2969" priority="3900" operator="equal">
      <formula>#REF!</formula>
    </cfRule>
    <cfRule type="cellIs" dxfId="2968" priority="3901" operator="equal">
      <formula>#REF!</formula>
    </cfRule>
    <cfRule type="cellIs" dxfId="2967" priority="3902" operator="equal">
      <formula>#REF!</formula>
    </cfRule>
  </conditionalFormatting>
  <conditionalFormatting sqref="N240 N244:N245">
    <cfRule type="cellIs" dxfId="2966" priority="3866" operator="equal">
      <formula>#REF!</formula>
    </cfRule>
  </conditionalFormatting>
  <conditionalFormatting sqref="L240 L244:L245">
    <cfRule type="cellIs" dxfId="2965" priority="3860" operator="equal">
      <formula>"ALTA"</formula>
    </cfRule>
    <cfRule type="cellIs" dxfId="2964" priority="3861" operator="equal">
      <formula>"MUY ALTA"</formula>
    </cfRule>
    <cfRule type="cellIs" dxfId="2963" priority="3862" operator="equal">
      <formula>"MEDIA"</formula>
    </cfRule>
    <cfRule type="cellIs" dxfId="2962" priority="3863" operator="equal">
      <formula>"BAJA"</formula>
    </cfRule>
    <cfRule type="cellIs" dxfId="2961" priority="3864" operator="equal">
      <formula>"MUY BAJA"</formula>
    </cfRule>
  </conditionalFormatting>
  <conditionalFormatting sqref="N240 N244:N245">
    <cfRule type="cellIs" dxfId="2960" priority="3852" operator="equal">
      <formula>"CATASTRÓFICO (RC-F)"</formula>
    </cfRule>
    <cfRule type="cellIs" dxfId="2959" priority="3853" operator="equal">
      <formula>"MAYOR (RC-F)"</formula>
    </cfRule>
    <cfRule type="cellIs" dxfId="2958" priority="3854" operator="equal">
      <formula>"MODERADO (RC-F)"</formula>
    </cfRule>
    <cfRule type="cellIs" dxfId="2957" priority="3855" operator="equal">
      <formula>"CATASTRÓFICO"</formula>
    </cfRule>
    <cfRule type="cellIs" dxfId="2956" priority="3856" operator="equal">
      <formula>"MAYOR"</formula>
    </cfRule>
    <cfRule type="cellIs" dxfId="2955" priority="3857" operator="equal">
      <formula>"MODERADO"</formula>
    </cfRule>
    <cfRule type="cellIs" dxfId="2954" priority="3858" operator="equal">
      <formula>"MENOR"</formula>
    </cfRule>
    <cfRule type="cellIs" dxfId="2953" priority="3859" operator="equal">
      <formula>"LEVE"</formula>
    </cfRule>
  </conditionalFormatting>
  <conditionalFormatting sqref="Q240 Q244:Q245">
    <cfRule type="cellIs" dxfId="2952" priority="3845" operator="equal">
      <formula>"EXTREMO (RC/F)"</formula>
    </cfRule>
    <cfRule type="cellIs" dxfId="2951" priority="3846" operator="equal">
      <formula>"ALTO (RC/F)"</formula>
    </cfRule>
    <cfRule type="cellIs" dxfId="2950" priority="3847" operator="equal">
      <formula>"MODERADO (RC/F)"</formula>
    </cfRule>
    <cfRule type="cellIs" dxfId="2949" priority="3848" operator="equal">
      <formula>"EXTREMO"</formula>
    </cfRule>
    <cfRule type="cellIs" dxfId="2948" priority="3849" operator="equal">
      <formula>"ALTO"</formula>
    </cfRule>
    <cfRule type="cellIs" dxfId="2947" priority="3850" operator="equal">
      <formula>"MODERADO"</formula>
    </cfRule>
    <cfRule type="cellIs" dxfId="2946" priority="3851" operator="equal">
      <formula>"BAJO"</formula>
    </cfRule>
  </conditionalFormatting>
  <conditionalFormatting sqref="AE240 AE244:AE249">
    <cfRule type="cellIs" dxfId="2945" priority="3840" operator="equal">
      <formula>"MUY ALTA"</formula>
    </cfRule>
    <cfRule type="cellIs" dxfId="2944" priority="3841" operator="equal">
      <formula>"ALTA"</formula>
    </cfRule>
    <cfRule type="cellIs" dxfId="2943" priority="3842" operator="equal">
      <formula>"MEDIA"</formula>
    </cfRule>
    <cfRule type="cellIs" dxfId="2942" priority="3843" operator="equal">
      <formula>"BAJA"</formula>
    </cfRule>
    <cfRule type="cellIs" dxfId="2941" priority="3844" operator="equal">
      <formula>"MUY BAJA"</formula>
    </cfRule>
  </conditionalFormatting>
  <conditionalFormatting sqref="AG240 AG244:AG245">
    <cfRule type="cellIs" dxfId="2940" priority="3835" operator="equal">
      <formula>"CATASTROFICO"</formula>
    </cfRule>
    <cfRule type="cellIs" dxfId="2939" priority="3836" operator="equal">
      <formula>"MAYOR"</formula>
    </cfRule>
    <cfRule type="cellIs" dxfId="2938" priority="3837" operator="equal">
      <formula>"MODERADO"</formula>
    </cfRule>
    <cfRule type="cellIs" dxfId="2937" priority="3838" operator="equal">
      <formula>"MENOR"</formula>
    </cfRule>
    <cfRule type="cellIs" dxfId="2936" priority="3839" operator="equal">
      <formula>"LEVE"</formula>
    </cfRule>
  </conditionalFormatting>
  <conditionalFormatting sqref="AI240 AI244">
    <cfRule type="cellIs" dxfId="2935" priority="3798" operator="equal">
      <formula>#REF!</formula>
    </cfRule>
    <cfRule type="cellIs" dxfId="2934" priority="3799" operator="equal">
      <formula>#REF!</formula>
    </cfRule>
    <cfRule type="cellIs" dxfId="2933" priority="3800" operator="equal">
      <formula>#REF!</formula>
    </cfRule>
    <cfRule type="cellIs" dxfId="2932" priority="3801" operator="equal">
      <formula>#REF!</formula>
    </cfRule>
    <cfRule type="cellIs" dxfId="2931" priority="3802" operator="equal">
      <formula>#REF!</formula>
    </cfRule>
    <cfRule type="cellIs" dxfId="2930" priority="3803" operator="equal">
      <formula>#REF!</formula>
    </cfRule>
    <cfRule type="cellIs" dxfId="2929" priority="3804" operator="equal">
      <formula>#REF!</formula>
    </cfRule>
    <cfRule type="cellIs" dxfId="2928" priority="3805" operator="equal">
      <formula>#REF!</formula>
    </cfRule>
    <cfRule type="cellIs" dxfId="2927" priority="3806" operator="equal">
      <formula>#REF!</formula>
    </cfRule>
    <cfRule type="cellIs" dxfId="2926" priority="3807" operator="equal">
      <formula>#REF!</formula>
    </cfRule>
    <cfRule type="cellIs" dxfId="2925" priority="3808" operator="equal">
      <formula>#REF!</formula>
    </cfRule>
    <cfRule type="cellIs" dxfId="2924" priority="3809" operator="equal">
      <formula>#REF!</formula>
    </cfRule>
    <cfRule type="cellIs" dxfId="2923" priority="3810" operator="equal">
      <formula>#REF!</formula>
    </cfRule>
    <cfRule type="cellIs" dxfId="2922" priority="3811" operator="equal">
      <formula>#REF!</formula>
    </cfRule>
    <cfRule type="cellIs" dxfId="2921" priority="3812" operator="equal">
      <formula>#REF!</formula>
    </cfRule>
    <cfRule type="cellIs" dxfId="2920" priority="3813" operator="equal">
      <formula>#REF!</formula>
    </cfRule>
    <cfRule type="cellIs" dxfId="2919" priority="3814" operator="equal">
      <formula>#REF!</formula>
    </cfRule>
    <cfRule type="cellIs" dxfId="2918" priority="3815" operator="equal">
      <formula>#REF!</formula>
    </cfRule>
    <cfRule type="cellIs" dxfId="2917" priority="3816" operator="equal">
      <formula>#REF!</formula>
    </cfRule>
    <cfRule type="cellIs" dxfId="2916" priority="3817" operator="equal">
      <formula>#REF!</formula>
    </cfRule>
    <cfRule type="cellIs" dxfId="2915" priority="3818" operator="equal">
      <formula>#REF!</formula>
    </cfRule>
    <cfRule type="cellIs" dxfId="2914" priority="3819" operator="equal">
      <formula>#REF!</formula>
    </cfRule>
    <cfRule type="cellIs" dxfId="2913" priority="3820" operator="equal">
      <formula>#REF!</formula>
    </cfRule>
    <cfRule type="cellIs" dxfId="2912" priority="3821" operator="equal">
      <formula>#REF!</formula>
    </cfRule>
    <cfRule type="cellIs" dxfId="2911" priority="3822" operator="equal">
      <formula>#REF!</formula>
    </cfRule>
    <cfRule type="cellIs" dxfId="2910" priority="3823" operator="equal">
      <formula>#REF!</formula>
    </cfRule>
    <cfRule type="cellIs" dxfId="2909" priority="3824" operator="equal">
      <formula>#REF!</formula>
    </cfRule>
    <cfRule type="cellIs" dxfId="2908" priority="3825" operator="equal">
      <formula>#REF!</formula>
    </cfRule>
    <cfRule type="cellIs" dxfId="2907" priority="3826" operator="equal">
      <formula>#REF!</formula>
    </cfRule>
    <cfRule type="cellIs" dxfId="2906" priority="3827" operator="equal">
      <formula>#REF!</formula>
    </cfRule>
    <cfRule type="cellIs" dxfId="2905" priority="3828" operator="equal">
      <formula>#REF!</formula>
    </cfRule>
    <cfRule type="cellIs" dxfId="2904" priority="3829" operator="equal">
      <formula>#REF!</formula>
    </cfRule>
    <cfRule type="cellIs" dxfId="2903" priority="3830" operator="equal">
      <formula>#REF!</formula>
    </cfRule>
    <cfRule type="cellIs" dxfId="2902" priority="3831" operator="equal">
      <formula>#REF!</formula>
    </cfRule>
    <cfRule type="cellIs" dxfId="2901" priority="3832" operator="equal">
      <formula>#REF!</formula>
    </cfRule>
    <cfRule type="cellIs" dxfId="2900" priority="3833" operator="equal">
      <formula>#REF!</formula>
    </cfRule>
    <cfRule type="cellIs" dxfId="2899" priority="3834" operator="equal">
      <formula>#REF!</formula>
    </cfRule>
  </conditionalFormatting>
  <conditionalFormatting sqref="AI240 AI244">
    <cfRule type="cellIs" dxfId="2898" priority="3791" operator="equal">
      <formula>"EXTREMO (RC/F)"</formula>
    </cfRule>
    <cfRule type="cellIs" dxfId="2897" priority="3792" operator="equal">
      <formula>"ALTO (RC/F)"</formula>
    </cfRule>
    <cfRule type="cellIs" dxfId="2896" priority="3793" operator="equal">
      <formula>"MODERADO (RC/F)"</formula>
    </cfRule>
    <cfRule type="cellIs" dxfId="2895" priority="3794" operator="equal">
      <formula>"EXTREMO"</formula>
    </cfRule>
    <cfRule type="cellIs" dxfId="2894" priority="3795" operator="equal">
      <formula>"ALTO"</formula>
    </cfRule>
    <cfRule type="cellIs" dxfId="2893" priority="3796" operator="equal">
      <formula>"MODERADO"</formula>
    </cfRule>
    <cfRule type="cellIs" dxfId="2892" priority="3797" operator="equal">
      <formula>"BAJO"</formula>
    </cfRule>
  </conditionalFormatting>
  <conditionalFormatting sqref="I240">
    <cfRule type="cellIs" dxfId="2891" priority="3790" operator="equal">
      <formula>#REF!</formula>
    </cfRule>
  </conditionalFormatting>
  <conditionalFormatting sqref="I244:I245">
    <cfRule type="cellIs" dxfId="2890" priority="3789" operator="equal">
      <formula>#REF!</formula>
    </cfRule>
  </conditionalFormatting>
  <conditionalFormatting sqref="Q242">
    <cfRule type="cellIs" dxfId="2889" priority="3751" operator="equal">
      <formula>#REF!</formula>
    </cfRule>
    <cfRule type="cellIs" dxfId="2888" priority="3753" operator="equal">
      <formula>#REF!</formula>
    </cfRule>
    <cfRule type="cellIs" dxfId="2887" priority="3754" operator="equal">
      <formula>#REF!</formula>
    </cfRule>
    <cfRule type="cellIs" dxfId="2886" priority="3755" operator="equal">
      <formula>#REF!</formula>
    </cfRule>
    <cfRule type="cellIs" dxfId="2885" priority="3756" operator="equal">
      <formula>#REF!</formula>
    </cfRule>
    <cfRule type="cellIs" dxfId="2884" priority="3757" operator="equal">
      <formula>#REF!</formula>
    </cfRule>
    <cfRule type="cellIs" dxfId="2883" priority="3758" operator="equal">
      <formula>#REF!</formula>
    </cfRule>
    <cfRule type="cellIs" dxfId="2882" priority="3759" operator="equal">
      <formula>#REF!</formula>
    </cfRule>
    <cfRule type="cellIs" dxfId="2881" priority="3760" operator="equal">
      <formula>#REF!</formula>
    </cfRule>
    <cfRule type="cellIs" dxfId="2880" priority="3761" operator="equal">
      <formula>#REF!</formula>
    </cfRule>
    <cfRule type="cellIs" dxfId="2879" priority="3762" operator="equal">
      <formula>#REF!</formula>
    </cfRule>
    <cfRule type="cellIs" dxfId="2878" priority="3763" operator="equal">
      <formula>#REF!</formula>
    </cfRule>
    <cfRule type="cellIs" dxfId="2877" priority="3764" operator="equal">
      <formula>#REF!</formula>
    </cfRule>
    <cfRule type="cellIs" dxfId="2876" priority="3765" operator="equal">
      <formula>#REF!</formula>
    </cfRule>
    <cfRule type="cellIs" dxfId="2875" priority="3766" operator="equal">
      <formula>#REF!</formula>
    </cfRule>
    <cfRule type="cellIs" dxfId="2874" priority="3767" operator="equal">
      <formula>#REF!</formula>
    </cfRule>
    <cfRule type="cellIs" dxfId="2873" priority="3768" operator="equal">
      <formula>#REF!</formula>
    </cfRule>
    <cfRule type="cellIs" dxfId="2872" priority="3769" operator="equal">
      <formula>#REF!</formula>
    </cfRule>
    <cfRule type="cellIs" dxfId="2871" priority="3770" operator="equal">
      <formula>#REF!</formula>
    </cfRule>
    <cfRule type="cellIs" dxfId="2870" priority="3771" operator="equal">
      <formula>#REF!</formula>
    </cfRule>
    <cfRule type="cellIs" dxfId="2869" priority="3772" operator="equal">
      <formula>#REF!</formula>
    </cfRule>
    <cfRule type="cellIs" dxfId="2868" priority="3773" operator="equal">
      <formula>#REF!</formula>
    </cfRule>
    <cfRule type="cellIs" dxfId="2867" priority="3774" operator="equal">
      <formula>#REF!</formula>
    </cfRule>
    <cfRule type="cellIs" dxfId="2866" priority="3775" operator="equal">
      <formula>#REF!</formula>
    </cfRule>
    <cfRule type="cellIs" dxfId="2865" priority="3776" operator="equal">
      <formula>#REF!</formula>
    </cfRule>
    <cfRule type="cellIs" dxfId="2864" priority="3777" operator="equal">
      <formula>#REF!</formula>
    </cfRule>
    <cfRule type="cellIs" dxfId="2863" priority="3778" operator="equal">
      <formula>#REF!</formula>
    </cfRule>
    <cfRule type="cellIs" dxfId="2862" priority="3779" operator="equal">
      <formula>#REF!</formula>
    </cfRule>
    <cfRule type="cellIs" dxfId="2861" priority="3780" operator="equal">
      <formula>#REF!</formula>
    </cfRule>
    <cfRule type="cellIs" dxfId="2860" priority="3781" operator="equal">
      <formula>#REF!</formula>
    </cfRule>
    <cfRule type="cellIs" dxfId="2859" priority="3782" operator="equal">
      <formula>#REF!</formula>
    </cfRule>
    <cfRule type="cellIs" dxfId="2858" priority="3783" operator="equal">
      <formula>#REF!</formula>
    </cfRule>
    <cfRule type="cellIs" dxfId="2857" priority="3784" operator="equal">
      <formula>#REF!</formula>
    </cfRule>
    <cfRule type="cellIs" dxfId="2856" priority="3785" operator="equal">
      <formula>#REF!</formula>
    </cfRule>
    <cfRule type="cellIs" dxfId="2855" priority="3786" operator="equal">
      <formula>#REF!</formula>
    </cfRule>
    <cfRule type="cellIs" dxfId="2854" priority="3787" operator="equal">
      <formula>#REF!</formula>
    </cfRule>
    <cfRule type="cellIs" dxfId="2853" priority="3788" operator="equal">
      <formula>#REF!</formula>
    </cfRule>
  </conditionalFormatting>
  <conditionalFormatting sqref="N242">
    <cfRule type="cellIs" dxfId="2852" priority="3752" operator="equal">
      <formula>#REF!</formula>
    </cfRule>
  </conditionalFormatting>
  <conditionalFormatting sqref="L242">
    <cfRule type="cellIs" dxfId="2851" priority="3746" operator="equal">
      <formula>"ALTA"</formula>
    </cfRule>
    <cfRule type="cellIs" dxfId="2850" priority="3747" operator="equal">
      <formula>"MUY ALTA"</formula>
    </cfRule>
    <cfRule type="cellIs" dxfId="2849" priority="3748" operator="equal">
      <formula>"MEDIA"</formula>
    </cfRule>
    <cfRule type="cellIs" dxfId="2848" priority="3749" operator="equal">
      <formula>"BAJA"</formula>
    </cfRule>
    <cfRule type="cellIs" dxfId="2847" priority="3750" operator="equal">
      <formula>"MUY BAJA"</formula>
    </cfRule>
  </conditionalFormatting>
  <conditionalFormatting sqref="N242">
    <cfRule type="cellIs" dxfId="2846" priority="3738" operator="equal">
      <formula>"CATASTRÓFICO (RC-F)"</formula>
    </cfRule>
    <cfRule type="cellIs" dxfId="2845" priority="3739" operator="equal">
      <formula>"MAYOR (RC-F)"</formula>
    </cfRule>
    <cfRule type="cellIs" dxfId="2844" priority="3740" operator="equal">
      <formula>"MODERADO (RC-F)"</formula>
    </cfRule>
    <cfRule type="cellIs" dxfId="2843" priority="3741" operator="equal">
      <formula>"CATASTRÓFICO"</formula>
    </cfRule>
    <cfRule type="cellIs" dxfId="2842" priority="3742" operator="equal">
      <formula>"MAYOR"</formula>
    </cfRule>
    <cfRule type="cellIs" dxfId="2841" priority="3743" operator="equal">
      <formula>"MODERADO"</formula>
    </cfRule>
    <cfRule type="cellIs" dxfId="2840" priority="3744" operator="equal">
      <formula>"MENOR"</formula>
    </cfRule>
    <cfRule type="cellIs" dxfId="2839" priority="3745" operator="equal">
      <formula>"LEVE"</formula>
    </cfRule>
  </conditionalFormatting>
  <conditionalFormatting sqref="Q242">
    <cfRule type="cellIs" dxfId="2838" priority="3731" operator="equal">
      <formula>"EXTREMO (RC/F)"</formula>
    </cfRule>
    <cfRule type="cellIs" dxfId="2837" priority="3732" operator="equal">
      <formula>"ALTO (RC/F)"</formula>
    </cfRule>
    <cfRule type="cellIs" dxfId="2836" priority="3733" operator="equal">
      <formula>"MODERADO (RC/F)"</formula>
    </cfRule>
    <cfRule type="cellIs" dxfId="2835" priority="3734" operator="equal">
      <formula>"EXTREMO"</formula>
    </cfRule>
    <cfRule type="cellIs" dxfId="2834" priority="3735" operator="equal">
      <formula>"ALTO"</formula>
    </cfRule>
    <cfRule type="cellIs" dxfId="2833" priority="3736" operator="equal">
      <formula>"MODERADO"</formula>
    </cfRule>
    <cfRule type="cellIs" dxfId="2832" priority="3737" operator="equal">
      <formula>"BAJO"</formula>
    </cfRule>
  </conditionalFormatting>
  <conditionalFormatting sqref="AI242">
    <cfRule type="cellIs" dxfId="2831" priority="3694" operator="equal">
      <formula>#REF!</formula>
    </cfRule>
    <cfRule type="cellIs" dxfId="2830" priority="3695" operator="equal">
      <formula>#REF!</formula>
    </cfRule>
    <cfRule type="cellIs" dxfId="2829" priority="3696" operator="equal">
      <formula>#REF!</formula>
    </cfRule>
    <cfRule type="cellIs" dxfId="2828" priority="3697" operator="equal">
      <formula>#REF!</formula>
    </cfRule>
    <cfRule type="cellIs" dxfId="2827" priority="3698" operator="equal">
      <formula>#REF!</formula>
    </cfRule>
    <cfRule type="cellIs" dxfId="2826" priority="3699" operator="equal">
      <formula>#REF!</formula>
    </cfRule>
    <cfRule type="cellIs" dxfId="2825" priority="3700" operator="equal">
      <formula>#REF!</formula>
    </cfRule>
    <cfRule type="cellIs" dxfId="2824" priority="3701" operator="equal">
      <formula>#REF!</formula>
    </cfRule>
    <cfRule type="cellIs" dxfId="2823" priority="3702" operator="equal">
      <formula>#REF!</formula>
    </cfRule>
    <cfRule type="cellIs" dxfId="2822" priority="3703" operator="equal">
      <formula>#REF!</formula>
    </cfRule>
    <cfRule type="cellIs" dxfId="2821" priority="3704" operator="equal">
      <formula>#REF!</formula>
    </cfRule>
    <cfRule type="cellIs" dxfId="2820" priority="3705" operator="equal">
      <formula>#REF!</formula>
    </cfRule>
    <cfRule type="cellIs" dxfId="2819" priority="3706" operator="equal">
      <formula>#REF!</formula>
    </cfRule>
    <cfRule type="cellIs" dxfId="2818" priority="3707" operator="equal">
      <formula>#REF!</formula>
    </cfRule>
    <cfRule type="cellIs" dxfId="2817" priority="3708" operator="equal">
      <formula>#REF!</formula>
    </cfRule>
    <cfRule type="cellIs" dxfId="2816" priority="3709" operator="equal">
      <formula>#REF!</formula>
    </cfRule>
    <cfRule type="cellIs" dxfId="2815" priority="3710" operator="equal">
      <formula>#REF!</formula>
    </cfRule>
    <cfRule type="cellIs" dxfId="2814" priority="3711" operator="equal">
      <formula>#REF!</formula>
    </cfRule>
    <cfRule type="cellIs" dxfId="2813" priority="3712" operator="equal">
      <formula>#REF!</formula>
    </cfRule>
    <cfRule type="cellIs" dxfId="2812" priority="3713" operator="equal">
      <formula>#REF!</formula>
    </cfRule>
    <cfRule type="cellIs" dxfId="2811" priority="3714" operator="equal">
      <formula>#REF!</formula>
    </cfRule>
    <cfRule type="cellIs" dxfId="2810" priority="3715" operator="equal">
      <formula>#REF!</formula>
    </cfRule>
    <cfRule type="cellIs" dxfId="2809" priority="3716" operator="equal">
      <formula>#REF!</formula>
    </cfRule>
    <cfRule type="cellIs" dxfId="2808" priority="3717" operator="equal">
      <formula>#REF!</formula>
    </cfRule>
    <cfRule type="cellIs" dxfId="2807" priority="3718" operator="equal">
      <formula>#REF!</formula>
    </cfRule>
    <cfRule type="cellIs" dxfId="2806" priority="3719" operator="equal">
      <formula>#REF!</formula>
    </cfRule>
    <cfRule type="cellIs" dxfId="2805" priority="3720" operator="equal">
      <formula>#REF!</formula>
    </cfRule>
    <cfRule type="cellIs" dxfId="2804" priority="3721" operator="equal">
      <formula>#REF!</formula>
    </cfRule>
    <cfRule type="cellIs" dxfId="2803" priority="3722" operator="equal">
      <formula>#REF!</formula>
    </cfRule>
    <cfRule type="cellIs" dxfId="2802" priority="3723" operator="equal">
      <formula>#REF!</formula>
    </cfRule>
    <cfRule type="cellIs" dxfId="2801" priority="3724" operator="equal">
      <formula>#REF!</formula>
    </cfRule>
    <cfRule type="cellIs" dxfId="2800" priority="3725" operator="equal">
      <formula>#REF!</formula>
    </cfRule>
    <cfRule type="cellIs" dxfId="2799" priority="3726" operator="equal">
      <formula>#REF!</formula>
    </cfRule>
    <cfRule type="cellIs" dxfId="2798" priority="3727" operator="equal">
      <formula>#REF!</formula>
    </cfRule>
    <cfRule type="cellIs" dxfId="2797" priority="3728" operator="equal">
      <formula>#REF!</formula>
    </cfRule>
    <cfRule type="cellIs" dxfId="2796" priority="3729" operator="equal">
      <formula>#REF!</formula>
    </cfRule>
    <cfRule type="cellIs" dxfId="2795" priority="3730" operator="equal">
      <formula>#REF!</formula>
    </cfRule>
  </conditionalFormatting>
  <conditionalFormatting sqref="AI242">
    <cfRule type="cellIs" dxfId="2794" priority="3687" operator="equal">
      <formula>"EXTREMO (RC/F)"</formula>
    </cfRule>
    <cfRule type="cellIs" dxfId="2793" priority="3688" operator="equal">
      <formula>"ALTO (RC/F)"</formula>
    </cfRule>
    <cfRule type="cellIs" dxfId="2792" priority="3689" operator="equal">
      <formula>"MODERADO (RC/F)"</formula>
    </cfRule>
    <cfRule type="cellIs" dxfId="2791" priority="3690" operator="equal">
      <formula>"EXTREMO"</formula>
    </cfRule>
    <cfRule type="cellIs" dxfId="2790" priority="3691" operator="equal">
      <formula>"ALTO"</formula>
    </cfRule>
    <cfRule type="cellIs" dxfId="2789" priority="3692" operator="equal">
      <formula>"MODERADO"</formula>
    </cfRule>
    <cfRule type="cellIs" dxfId="2788" priority="3693" operator="equal">
      <formula>"BAJO"</formula>
    </cfRule>
  </conditionalFormatting>
  <conditionalFormatting sqref="I242">
    <cfRule type="cellIs" dxfId="2787" priority="3686" operator="equal">
      <formula>#REF!</formula>
    </cfRule>
  </conditionalFormatting>
  <conditionalFormatting sqref="AG242">
    <cfRule type="cellIs" dxfId="2786" priority="3681" operator="equal">
      <formula>"CATASTROFICO"</formula>
    </cfRule>
    <cfRule type="cellIs" dxfId="2785" priority="3682" operator="equal">
      <formula>"MAYOR"</formula>
    </cfRule>
    <cfRule type="cellIs" dxfId="2784" priority="3683" operator="equal">
      <formula>"MODERADO"</formula>
    </cfRule>
    <cfRule type="cellIs" dxfId="2783" priority="3684" operator="equal">
      <formula>"MENOR"</formula>
    </cfRule>
    <cfRule type="cellIs" dxfId="2782" priority="3685" operator="equal">
      <formula>"LEVE"</formula>
    </cfRule>
  </conditionalFormatting>
  <conditionalFormatting sqref="AE242:AE243">
    <cfRule type="cellIs" dxfId="2781" priority="3676" operator="equal">
      <formula>"MUY ALTA"</formula>
    </cfRule>
    <cfRule type="cellIs" dxfId="2780" priority="3677" operator="equal">
      <formula>"ALTA"</formula>
    </cfRule>
    <cfRule type="cellIs" dxfId="2779" priority="3678" operator="equal">
      <formula>"MEDIA"</formula>
    </cfRule>
    <cfRule type="cellIs" dxfId="2778" priority="3679" operator="equal">
      <formula>"BAJA"</formula>
    </cfRule>
    <cfRule type="cellIs" dxfId="2777" priority="3680" operator="equal">
      <formula>"MUY BAJA"</formula>
    </cfRule>
  </conditionalFormatting>
  <conditionalFormatting sqref="L250 L254:L256 L259:L261">
    <cfRule type="cellIs" dxfId="2776" priority="3671" operator="equal">
      <formula>"ALTA"</formula>
    </cfRule>
    <cfRule type="cellIs" dxfId="2775" priority="3672" operator="equal">
      <formula>"MUY ALTA"</formula>
    </cfRule>
    <cfRule type="cellIs" dxfId="2774" priority="3673" operator="equal">
      <formula>"MEDIA"</formula>
    </cfRule>
    <cfRule type="cellIs" dxfId="2773" priority="3674" operator="equal">
      <formula>"BAJA"</formula>
    </cfRule>
    <cfRule type="cellIs" dxfId="2772" priority="3675" operator="equal">
      <formula>"MUY BAJA"</formula>
    </cfRule>
  </conditionalFormatting>
  <conditionalFormatting sqref="N250 N254:N256 N259:N261">
    <cfRule type="cellIs" dxfId="2771" priority="3663" operator="equal">
      <formula>"CATASTRÓFICO (RC-F)"</formula>
    </cfRule>
    <cfRule type="cellIs" dxfId="2770" priority="3664" operator="equal">
      <formula>"MAYOR (RC-F)"</formula>
    </cfRule>
    <cfRule type="cellIs" dxfId="2769" priority="3665" operator="equal">
      <formula>"MODERADO (RC-F)"</formula>
    </cfRule>
    <cfRule type="cellIs" dxfId="2768" priority="3666" operator="equal">
      <formula>"CATASTRÓFICO"</formula>
    </cfRule>
    <cfRule type="cellIs" dxfId="2767" priority="3667" operator="equal">
      <formula>"MAYOR"</formula>
    </cfRule>
    <cfRule type="cellIs" dxfId="2766" priority="3668" operator="equal">
      <formula>"MODERADO"</formula>
    </cfRule>
    <cfRule type="cellIs" dxfId="2765" priority="3669" operator="equal">
      <formula>"MENOR"</formula>
    </cfRule>
    <cfRule type="cellIs" dxfId="2764" priority="3670" operator="equal">
      <formula>"LEVE"</formula>
    </cfRule>
  </conditionalFormatting>
  <conditionalFormatting sqref="Q250 AI250 Q254:Q256 AI254:AI256 Q259:Q261">
    <cfRule type="cellIs" dxfId="2763" priority="3656" operator="equal">
      <formula>"EXTREMO (RC/F)"</formula>
    </cfRule>
    <cfRule type="cellIs" dxfId="2762" priority="3657" operator="equal">
      <formula>"ALTO (RC/F)"</formula>
    </cfRule>
    <cfRule type="cellIs" dxfId="2761" priority="3658" operator="equal">
      <formula>"MODERADO (RC/F)"</formula>
    </cfRule>
    <cfRule type="cellIs" dxfId="2760" priority="3659" operator="equal">
      <formula>"EXTREMO"</formula>
    </cfRule>
    <cfRule type="cellIs" dxfId="2759" priority="3660" operator="equal">
      <formula>"ALTO"</formula>
    </cfRule>
    <cfRule type="cellIs" dxfId="2758" priority="3661" operator="equal">
      <formula>"MODERADO"</formula>
    </cfRule>
    <cfRule type="cellIs" dxfId="2757" priority="3662" operator="equal">
      <formula>"BAJO"</formula>
    </cfRule>
  </conditionalFormatting>
  <conditionalFormatting sqref="AE250:AE256 AE259:AE263 AE265:AE266 AE268">
    <cfRule type="cellIs" dxfId="2756" priority="3651" operator="equal">
      <formula>"MUY ALTA"</formula>
    </cfRule>
    <cfRule type="cellIs" dxfId="2755" priority="3652" operator="equal">
      <formula>"ALTA"</formula>
    </cfRule>
    <cfRule type="cellIs" dxfId="2754" priority="3653" operator="equal">
      <formula>"MEDIA"</formula>
    </cfRule>
    <cfRule type="cellIs" dxfId="2753" priority="3654" operator="equal">
      <formula>"BAJA"</formula>
    </cfRule>
    <cfRule type="cellIs" dxfId="2752" priority="3655" operator="equal">
      <formula>"MUY BAJA"</formula>
    </cfRule>
  </conditionalFormatting>
  <conditionalFormatting sqref="AG250 AG254:AG256">
    <cfRule type="cellIs" dxfId="2751" priority="3646" operator="equal">
      <formula>"CATASTROFICO"</formula>
    </cfRule>
    <cfRule type="cellIs" dxfId="2750" priority="3647" operator="equal">
      <formula>"MAYOR"</formula>
    </cfRule>
    <cfRule type="cellIs" dxfId="2749" priority="3648" operator="equal">
      <formula>"MODERADO"</formula>
    </cfRule>
    <cfRule type="cellIs" dxfId="2748" priority="3649" operator="equal">
      <formula>"MENOR"</formula>
    </cfRule>
    <cfRule type="cellIs" dxfId="2747" priority="3650" operator="equal">
      <formula>"LEVE"</formula>
    </cfRule>
  </conditionalFormatting>
  <conditionalFormatting sqref="Q254:Q256 AI254:AI256">
    <cfRule type="cellIs" dxfId="2746" priority="3608" operator="equal">
      <formula>#REF!</formula>
    </cfRule>
    <cfRule type="cellIs" dxfId="2745" priority="3610" operator="equal">
      <formula>#REF!</formula>
    </cfRule>
    <cfRule type="cellIs" dxfId="2744" priority="3611" operator="equal">
      <formula>#REF!</formula>
    </cfRule>
    <cfRule type="cellIs" dxfId="2743" priority="3612" operator="equal">
      <formula>#REF!</formula>
    </cfRule>
    <cfRule type="cellIs" dxfId="2742" priority="3613" operator="equal">
      <formula>#REF!</formula>
    </cfRule>
    <cfRule type="cellIs" dxfId="2741" priority="3614" operator="equal">
      <formula>#REF!</formula>
    </cfRule>
    <cfRule type="cellIs" dxfId="2740" priority="3615" operator="equal">
      <formula>#REF!</formula>
    </cfRule>
    <cfRule type="cellIs" dxfId="2739" priority="3616" operator="equal">
      <formula>#REF!</formula>
    </cfRule>
    <cfRule type="cellIs" dxfId="2738" priority="3617" operator="equal">
      <formula>#REF!</formula>
    </cfRule>
    <cfRule type="cellIs" dxfId="2737" priority="3618" operator="equal">
      <formula>#REF!</formula>
    </cfRule>
    <cfRule type="cellIs" dxfId="2736" priority="3619" operator="equal">
      <formula>#REF!</formula>
    </cfRule>
    <cfRule type="cellIs" dxfId="2735" priority="3620" operator="equal">
      <formula>#REF!</formula>
    </cfRule>
    <cfRule type="cellIs" dxfId="2734" priority="3621" operator="equal">
      <formula>#REF!</formula>
    </cfRule>
    <cfRule type="cellIs" dxfId="2733" priority="3622" operator="equal">
      <formula>#REF!</formula>
    </cfRule>
    <cfRule type="cellIs" dxfId="2732" priority="3623" operator="equal">
      <formula>#REF!</formula>
    </cfRule>
    <cfRule type="cellIs" dxfId="2731" priority="3624" operator="equal">
      <formula>#REF!</formula>
    </cfRule>
    <cfRule type="cellIs" dxfId="2730" priority="3625" operator="equal">
      <formula>#REF!</formula>
    </cfRule>
    <cfRule type="cellIs" dxfId="2729" priority="3626" operator="equal">
      <formula>#REF!</formula>
    </cfRule>
    <cfRule type="cellIs" dxfId="2728" priority="3627" operator="equal">
      <formula>#REF!</formula>
    </cfRule>
    <cfRule type="cellIs" dxfId="2727" priority="3628" operator="equal">
      <formula>#REF!</formula>
    </cfRule>
    <cfRule type="cellIs" dxfId="2726" priority="3629" operator="equal">
      <formula>#REF!</formula>
    </cfRule>
    <cfRule type="cellIs" dxfId="2725" priority="3630" operator="equal">
      <formula>#REF!</formula>
    </cfRule>
    <cfRule type="cellIs" dxfId="2724" priority="3631" operator="equal">
      <formula>#REF!</formula>
    </cfRule>
    <cfRule type="cellIs" dxfId="2723" priority="3632" operator="equal">
      <formula>#REF!</formula>
    </cfRule>
    <cfRule type="cellIs" dxfId="2722" priority="3633" operator="equal">
      <formula>#REF!</formula>
    </cfRule>
    <cfRule type="cellIs" dxfId="2721" priority="3634" operator="equal">
      <formula>#REF!</formula>
    </cfRule>
    <cfRule type="cellIs" dxfId="2720" priority="3635" operator="equal">
      <formula>#REF!</formula>
    </cfRule>
    <cfRule type="cellIs" dxfId="2719" priority="3636" operator="equal">
      <formula>#REF!</formula>
    </cfRule>
    <cfRule type="cellIs" dxfId="2718" priority="3637" operator="equal">
      <formula>#REF!</formula>
    </cfRule>
    <cfRule type="cellIs" dxfId="2717" priority="3638" operator="equal">
      <formula>#REF!</formula>
    </cfRule>
    <cfRule type="cellIs" dxfId="2716" priority="3639" operator="equal">
      <formula>#REF!</formula>
    </cfRule>
    <cfRule type="cellIs" dxfId="2715" priority="3640" operator="equal">
      <formula>#REF!</formula>
    </cfRule>
    <cfRule type="cellIs" dxfId="2714" priority="3641" operator="equal">
      <formula>#REF!</formula>
    </cfRule>
    <cfRule type="cellIs" dxfId="2713" priority="3642" operator="equal">
      <formula>#REF!</formula>
    </cfRule>
    <cfRule type="cellIs" dxfId="2712" priority="3643" operator="equal">
      <formula>#REF!</formula>
    </cfRule>
    <cfRule type="cellIs" dxfId="2711" priority="3644" operator="equal">
      <formula>#REF!</formula>
    </cfRule>
    <cfRule type="cellIs" dxfId="2710" priority="3645" operator="equal">
      <formula>#REF!</formula>
    </cfRule>
  </conditionalFormatting>
  <conditionalFormatting sqref="I254:I256 N254:N256">
    <cfRule type="cellIs" dxfId="2709" priority="3609" operator="equal">
      <formula>#REF!</formula>
    </cfRule>
  </conditionalFormatting>
  <conditionalFormatting sqref="AG254:AG256">
    <cfRule type="cellIs" dxfId="2708" priority="3603" operator="equal">
      <formula>"CATASTROFICO"</formula>
    </cfRule>
    <cfRule type="cellIs" dxfId="2707" priority="3604" operator="equal">
      <formula>"MAYOR"</formula>
    </cfRule>
    <cfRule type="cellIs" dxfId="2706" priority="3605" operator="equal">
      <formula>"MODERADO"</formula>
    </cfRule>
    <cfRule type="cellIs" dxfId="2705" priority="3606" operator="equal">
      <formula>"MENOR"</formula>
    </cfRule>
    <cfRule type="cellIs" dxfId="2704" priority="3607" operator="equal">
      <formula>"LEVE"</formula>
    </cfRule>
  </conditionalFormatting>
  <conditionalFormatting sqref="Q250 AI250">
    <cfRule type="cellIs" dxfId="2703" priority="3565" operator="equal">
      <formula>#REF!</formula>
    </cfRule>
    <cfRule type="cellIs" dxfId="2702" priority="3567" operator="equal">
      <formula>#REF!</formula>
    </cfRule>
    <cfRule type="cellIs" dxfId="2701" priority="3568" operator="equal">
      <formula>#REF!</formula>
    </cfRule>
    <cfRule type="cellIs" dxfId="2700" priority="3569" operator="equal">
      <formula>#REF!</formula>
    </cfRule>
    <cfRule type="cellIs" dxfId="2699" priority="3570" operator="equal">
      <formula>#REF!</formula>
    </cfRule>
    <cfRule type="cellIs" dxfId="2698" priority="3571" operator="equal">
      <formula>#REF!</formula>
    </cfRule>
    <cfRule type="cellIs" dxfId="2697" priority="3572" operator="equal">
      <formula>#REF!</formula>
    </cfRule>
    <cfRule type="cellIs" dxfId="2696" priority="3573" operator="equal">
      <formula>#REF!</formula>
    </cfRule>
    <cfRule type="cellIs" dxfId="2695" priority="3574" operator="equal">
      <formula>#REF!</formula>
    </cfRule>
    <cfRule type="cellIs" dxfId="2694" priority="3575" operator="equal">
      <formula>#REF!</formula>
    </cfRule>
    <cfRule type="cellIs" dxfId="2693" priority="3576" operator="equal">
      <formula>#REF!</formula>
    </cfRule>
    <cfRule type="cellIs" dxfId="2692" priority="3577" operator="equal">
      <formula>#REF!</formula>
    </cfRule>
    <cfRule type="cellIs" dxfId="2691" priority="3578" operator="equal">
      <formula>#REF!</formula>
    </cfRule>
    <cfRule type="cellIs" dxfId="2690" priority="3579" operator="equal">
      <formula>#REF!</formula>
    </cfRule>
    <cfRule type="cellIs" dxfId="2689" priority="3580" operator="equal">
      <formula>#REF!</formula>
    </cfRule>
    <cfRule type="cellIs" dxfId="2688" priority="3581" operator="equal">
      <formula>#REF!</formula>
    </cfRule>
    <cfRule type="cellIs" dxfId="2687" priority="3582" operator="equal">
      <formula>#REF!</formula>
    </cfRule>
    <cfRule type="cellIs" dxfId="2686" priority="3583" operator="equal">
      <formula>#REF!</formula>
    </cfRule>
    <cfRule type="cellIs" dxfId="2685" priority="3584" operator="equal">
      <formula>#REF!</formula>
    </cfRule>
    <cfRule type="cellIs" dxfId="2684" priority="3585" operator="equal">
      <formula>#REF!</formula>
    </cfRule>
    <cfRule type="cellIs" dxfId="2683" priority="3586" operator="equal">
      <formula>#REF!</formula>
    </cfRule>
    <cfRule type="cellIs" dxfId="2682" priority="3587" operator="equal">
      <formula>#REF!</formula>
    </cfRule>
    <cfRule type="cellIs" dxfId="2681" priority="3588" operator="equal">
      <formula>#REF!</formula>
    </cfRule>
    <cfRule type="cellIs" dxfId="2680" priority="3589" operator="equal">
      <formula>#REF!</formula>
    </cfRule>
    <cfRule type="cellIs" dxfId="2679" priority="3590" operator="equal">
      <formula>#REF!</formula>
    </cfRule>
    <cfRule type="cellIs" dxfId="2678" priority="3591" operator="equal">
      <formula>#REF!</formula>
    </cfRule>
    <cfRule type="cellIs" dxfId="2677" priority="3592" operator="equal">
      <formula>#REF!</formula>
    </cfRule>
    <cfRule type="cellIs" dxfId="2676" priority="3593" operator="equal">
      <formula>#REF!</formula>
    </cfRule>
    <cfRule type="cellIs" dxfId="2675" priority="3594" operator="equal">
      <formula>#REF!</formula>
    </cfRule>
    <cfRule type="cellIs" dxfId="2674" priority="3595" operator="equal">
      <formula>#REF!</formula>
    </cfRule>
    <cfRule type="cellIs" dxfId="2673" priority="3596" operator="equal">
      <formula>#REF!</formula>
    </cfRule>
    <cfRule type="cellIs" dxfId="2672" priority="3597" operator="equal">
      <formula>#REF!</formula>
    </cfRule>
    <cfRule type="cellIs" dxfId="2671" priority="3598" operator="equal">
      <formula>#REF!</formula>
    </cfRule>
    <cfRule type="cellIs" dxfId="2670" priority="3599" operator="equal">
      <formula>#REF!</formula>
    </cfRule>
    <cfRule type="cellIs" dxfId="2669" priority="3600" operator="equal">
      <formula>#REF!</formula>
    </cfRule>
    <cfRule type="cellIs" dxfId="2668" priority="3601" operator="equal">
      <formula>#REF!</formula>
    </cfRule>
    <cfRule type="cellIs" dxfId="2667" priority="3602" operator="equal">
      <formula>#REF!</formula>
    </cfRule>
  </conditionalFormatting>
  <conditionalFormatting sqref="I250 N250 N254:N256">
    <cfRule type="cellIs" dxfId="2666" priority="3566" operator="equal">
      <formula>#REF!</formula>
    </cfRule>
  </conditionalFormatting>
  <conditionalFormatting sqref="L250">
    <cfRule type="cellIs" dxfId="2665" priority="3560" operator="equal">
      <formula>"ALTA"</formula>
    </cfRule>
    <cfRule type="cellIs" dxfId="2664" priority="3561" operator="equal">
      <formula>"MUY ALTA"</formula>
    </cfRule>
    <cfRule type="cellIs" dxfId="2663" priority="3562" operator="equal">
      <formula>"MEDIA"</formula>
    </cfRule>
    <cfRule type="cellIs" dxfId="2662" priority="3563" operator="equal">
      <formula>"BAJA"</formula>
    </cfRule>
    <cfRule type="cellIs" dxfId="2661" priority="3564" operator="equal">
      <formula>"MUY BAJA"</formula>
    </cfRule>
  </conditionalFormatting>
  <conditionalFormatting sqref="N250">
    <cfRule type="cellIs" dxfId="2660" priority="3552" operator="equal">
      <formula>"CATASTRÓFICO (RC-F)"</formula>
    </cfRule>
    <cfRule type="cellIs" dxfId="2659" priority="3553" operator="equal">
      <formula>"MAYOR (RC-F)"</formula>
    </cfRule>
    <cfRule type="cellIs" dxfId="2658" priority="3554" operator="equal">
      <formula>"MODERADO (RC-F)"</formula>
    </cfRule>
    <cfRule type="cellIs" dxfId="2657" priority="3555" operator="equal">
      <formula>"CATASTRÓFICO"</formula>
    </cfRule>
    <cfRule type="cellIs" dxfId="2656" priority="3556" operator="equal">
      <formula>"MAYOR"</formula>
    </cfRule>
    <cfRule type="cellIs" dxfId="2655" priority="3557" operator="equal">
      <formula>"MODERADO"</formula>
    </cfRule>
    <cfRule type="cellIs" dxfId="2654" priority="3558" operator="equal">
      <formula>"MENOR"</formula>
    </cfRule>
    <cfRule type="cellIs" dxfId="2653" priority="3559" operator="equal">
      <formula>"LEVE"</formula>
    </cfRule>
  </conditionalFormatting>
  <conditionalFormatting sqref="Q250 AI250">
    <cfRule type="cellIs" dxfId="2652" priority="3545" operator="equal">
      <formula>"EXTREMO (RC/F)"</formula>
    </cfRule>
    <cfRule type="cellIs" dxfId="2651" priority="3546" operator="equal">
      <formula>"ALTO (RC/F)"</formula>
    </cfRule>
    <cfRule type="cellIs" dxfId="2650" priority="3547" operator="equal">
      <formula>"MODERADO (RC/F)"</formula>
    </cfRule>
    <cfRule type="cellIs" dxfId="2649" priority="3548" operator="equal">
      <formula>"EXTREMO"</formula>
    </cfRule>
    <cfRule type="cellIs" dxfId="2648" priority="3549" operator="equal">
      <formula>"ALTO"</formula>
    </cfRule>
    <cfRule type="cellIs" dxfId="2647" priority="3550" operator="equal">
      <formula>"MODERADO"</formula>
    </cfRule>
    <cfRule type="cellIs" dxfId="2646" priority="3551" operator="equal">
      <formula>"BAJO"</formula>
    </cfRule>
  </conditionalFormatting>
  <conditionalFormatting sqref="AE250:AE251">
    <cfRule type="cellIs" dxfId="2645" priority="3540" operator="equal">
      <formula>"MUY ALTA"</formula>
    </cfRule>
    <cfRule type="cellIs" dxfId="2644" priority="3541" operator="equal">
      <formula>"ALTA"</formula>
    </cfRule>
    <cfRule type="cellIs" dxfId="2643" priority="3542" operator="equal">
      <formula>"MEDIA"</formula>
    </cfRule>
    <cfRule type="cellIs" dxfId="2642" priority="3543" operator="equal">
      <formula>"BAJA"</formula>
    </cfRule>
    <cfRule type="cellIs" dxfId="2641" priority="3544" operator="equal">
      <formula>"MUY BAJA"</formula>
    </cfRule>
  </conditionalFormatting>
  <conditionalFormatting sqref="AG250">
    <cfRule type="cellIs" dxfId="2640" priority="3535" operator="equal">
      <formula>"CATASTROFICO"</formula>
    </cfRule>
    <cfRule type="cellIs" dxfId="2639" priority="3536" operator="equal">
      <formula>"MAYOR"</formula>
    </cfRule>
    <cfRule type="cellIs" dxfId="2638" priority="3537" operator="equal">
      <formula>"MODERADO"</formula>
    </cfRule>
    <cfRule type="cellIs" dxfId="2637" priority="3538" operator="equal">
      <formula>"MENOR"</formula>
    </cfRule>
    <cfRule type="cellIs" dxfId="2636" priority="3539" operator="equal">
      <formula>"LEVE"</formula>
    </cfRule>
  </conditionalFormatting>
  <conditionalFormatting sqref="Q254:Q256 AI254:AI256">
    <cfRule type="cellIs" dxfId="2635" priority="3496" operator="equal">
      <formula>#REF!</formula>
    </cfRule>
    <cfRule type="cellIs" dxfId="2634" priority="3499" operator="equal">
      <formula>#REF!</formula>
    </cfRule>
    <cfRule type="cellIs" dxfId="2633" priority="3500" operator="equal">
      <formula>#REF!</formula>
    </cfRule>
    <cfRule type="cellIs" dxfId="2632" priority="3501" operator="equal">
      <formula>#REF!</formula>
    </cfRule>
    <cfRule type="cellIs" dxfId="2631" priority="3502" operator="equal">
      <formula>#REF!</formula>
    </cfRule>
    <cfRule type="cellIs" dxfId="2630" priority="3503" operator="equal">
      <formula>#REF!</formula>
    </cfRule>
    <cfRule type="cellIs" dxfId="2629" priority="3504" operator="equal">
      <formula>#REF!</formula>
    </cfRule>
    <cfRule type="cellIs" dxfId="2628" priority="3505" operator="equal">
      <formula>#REF!</formula>
    </cfRule>
    <cfRule type="cellIs" dxfId="2627" priority="3506" operator="equal">
      <formula>#REF!</formula>
    </cfRule>
    <cfRule type="cellIs" dxfId="2626" priority="3507" operator="equal">
      <formula>#REF!</formula>
    </cfRule>
    <cfRule type="cellIs" dxfId="2625" priority="3508" operator="equal">
      <formula>#REF!</formula>
    </cfRule>
    <cfRule type="cellIs" dxfId="2624" priority="3509" operator="equal">
      <formula>#REF!</formula>
    </cfRule>
    <cfRule type="cellIs" dxfId="2623" priority="3510" operator="equal">
      <formula>#REF!</formula>
    </cfRule>
    <cfRule type="cellIs" dxfId="2622" priority="3511" operator="equal">
      <formula>#REF!</formula>
    </cfRule>
    <cfRule type="cellIs" dxfId="2621" priority="3512" operator="equal">
      <formula>#REF!</formula>
    </cfRule>
    <cfRule type="cellIs" dxfId="2620" priority="3513" operator="equal">
      <formula>#REF!</formula>
    </cfRule>
    <cfRule type="cellIs" dxfId="2619" priority="3514" operator="equal">
      <formula>#REF!</formula>
    </cfRule>
    <cfRule type="cellIs" dxfId="2618" priority="3515" operator="equal">
      <formula>#REF!</formula>
    </cfRule>
    <cfRule type="cellIs" dxfId="2617" priority="3516" operator="equal">
      <formula>#REF!</formula>
    </cfRule>
    <cfRule type="cellIs" dxfId="2616" priority="3517" operator="equal">
      <formula>#REF!</formula>
    </cfRule>
    <cfRule type="cellIs" dxfId="2615" priority="3518" operator="equal">
      <formula>#REF!</formula>
    </cfRule>
    <cfRule type="cellIs" dxfId="2614" priority="3519" operator="equal">
      <formula>#REF!</formula>
    </cfRule>
    <cfRule type="cellIs" dxfId="2613" priority="3520" operator="equal">
      <formula>#REF!</formula>
    </cfRule>
    <cfRule type="cellIs" dxfId="2612" priority="3521" operator="equal">
      <formula>#REF!</formula>
    </cfRule>
    <cfRule type="cellIs" dxfId="2611" priority="3522" operator="equal">
      <formula>#REF!</formula>
    </cfRule>
    <cfRule type="cellIs" dxfId="2610" priority="3523" operator="equal">
      <formula>#REF!</formula>
    </cfRule>
    <cfRule type="cellIs" dxfId="2609" priority="3524" operator="equal">
      <formula>#REF!</formula>
    </cfRule>
    <cfRule type="cellIs" dxfId="2608" priority="3525" operator="equal">
      <formula>#REF!</formula>
    </cfRule>
    <cfRule type="cellIs" dxfId="2607" priority="3526" operator="equal">
      <formula>#REF!</formula>
    </cfRule>
    <cfRule type="cellIs" dxfId="2606" priority="3527" operator="equal">
      <formula>#REF!</formula>
    </cfRule>
    <cfRule type="cellIs" dxfId="2605" priority="3528" operator="equal">
      <formula>#REF!</formula>
    </cfRule>
    <cfRule type="cellIs" dxfId="2604" priority="3529" operator="equal">
      <formula>#REF!</formula>
    </cfRule>
    <cfRule type="cellIs" dxfId="2603" priority="3530" operator="equal">
      <formula>#REF!</formula>
    </cfRule>
    <cfRule type="cellIs" dxfId="2602" priority="3531" operator="equal">
      <formula>#REF!</formula>
    </cfRule>
    <cfRule type="cellIs" dxfId="2601" priority="3532" operator="equal">
      <formula>#REF!</formula>
    </cfRule>
    <cfRule type="cellIs" dxfId="2600" priority="3533" operator="equal">
      <formula>#REF!</formula>
    </cfRule>
    <cfRule type="cellIs" dxfId="2599" priority="3534" operator="equal">
      <formula>#REF!</formula>
    </cfRule>
  </conditionalFormatting>
  <conditionalFormatting sqref="N255:N256">
    <cfRule type="cellIs" dxfId="2598" priority="3498" operator="equal">
      <formula>#REF!</formula>
    </cfRule>
  </conditionalFormatting>
  <conditionalFormatting sqref="L255:L256">
    <cfRule type="cellIs" dxfId="2597" priority="3491" operator="equal">
      <formula>"ALTA"</formula>
    </cfRule>
    <cfRule type="cellIs" dxfId="2596" priority="3492" operator="equal">
      <formula>"MUY ALTA"</formula>
    </cfRule>
    <cfRule type="cellIs" dxfId="2595" priority="3493" operator="equal">
      <formula>"MEDIA"</formula>
    </cfRule>
    <cfRule type="cellIs" dxfId="2594" priority="3494" operator="equal">
      <formula>"BAJA"</formula>
    </cfRule>
    <cfRule type="cellIs" dxfId="2593" priority="3495" operator="equal">
      <formula>"MUY BAJA"</formula>
    </cfRule>
  </conditionalFormatting>
  <conditionalFormatting sqref="N255:N256">
    <cfRule type="cellIs" dxfId="2592" priority="3483" operator="equal">
      <formula>"CATASTRÓFICO (RC-F)"</formula>
    </cfRule>
    <cfRule type="cellIs" dxfId="2591" priority="3484" operator="equal">
      <formula>"MAYOR (RC-F)"</formula>
    </cfRule>
    <cfRule type="cellIs" dxfId="2590" priority="3485" operator="equal">
      <formula>"MODERADO (RC-F)"</formula>
    </cfRule>
    <cfRule type="cellIs" dxfId="2589" priority="3486" operator="equal">
      <formula>"CATASTRÓFICO"</formula>
    </cfRule>
    <cfRule type="cellIs" dxfId="2588" priority="3487" operator="equal">
      <formula>"MAYOR"</formula>
    </cfRule>
    <cfRule type="cellIs" dxfId="2587" priority="3488" operator="equal">
      <formula>"MODERADO"</formula>
    </cfRule>
    <cfRule type="cellIs" dxfId="2586" priority="3489" operator="equal">
      <formula>"MENOR"</formula>
    </cfRule>
    <cfRule type="cellIs" dxfId="2585" priority="3490" operator="equal">
      <formula>"LEVE"</formula>
    </cfRule>
  </conditionalFormatting>
  <conditionalFormatting sqref="AI255 Q255:Q256">
    <cfRule type="cellIs" dxfId="2584" priority="3476" operator="equal">
      <formula>"EXTREMO (RC/F)"</formula>
    </cfRule>
    <cfRule type="cellIs" dxfId="2583" priority="3477" operator="equal">
      <formula>"ALTO (RC/F)"</formula>
    </cfRule>
    <cfRule type="cellIs" dxfId="2582" priority="3478" operator="equal">
      <formula>"MODERADO (RC/F)"</formula>
    </cfRule>
    <cfRule type="cellIs" dxfId="2581" priority="3479" operator="equal">
      <formula>"EXTREMO"</formula>
    </cfRule>
    <cfRule type="cellIs" dxfId="2580" priority="3480" operator="equal">
      <formula>"ALTO"</formula>
    </cfRule>
    <cfRule type="cellIs" dxfId="2579" priority="3481" operator="equal">
      <formula>"MODERADO"</formula>
    </cfRule>
    <cfRule type="cellIs" dxfId="2578" priority="3482" operator="equal">
      <formula>"BAJO"</formula>
    </cfRule>
  </conditionalFormatting>
  <conditionalFormatting sqref="AG255">
    <cfRule type="cellIs" dxfId="2577" priority="3466" operator="equal">
      <formula>"CATASTROFICO"</formula>
    </cfRule>
    <cfRule type="cellIs" dxfId="2576" priority="3467" operator="equal">
      <formula>"MAYOR"</formula>
    </cfRule>
    <cfRule type="cellIs" dxfId="2575" priority="3468" operator="equal">
      <formula>"MODERADO"</formula>
    </cfRule>
    <cfRule type="cellIs" dxfId="2574" priority="3469" operator="equal">
      <formula>"MENOR"</formula>
    </cfRule>
    <cfRule type="cellIs" dxfId="2573" priority="3470" operator="equal">
      <formula>"LEVE"</formula>
    </cfRule>
  </conditionalFormatting>
  <conditionalFormatting sqref="Q250 AI250">
    <cfRule type="cellIs" dxfId="2572" priority="3423" operator="equal">
      <formula>#REF!</formula>
    </cfRule>
    <cfRule type="cellIs" dxfId="2571" priority="3425" operator="equal">
      <formula>#REF!</formula>
    </cfRule>
    <cfRule type="cellIs" dxfId="2570" priority="3426" operator="equal">
      <formula>#REF!</formula>
    </cfRule>
    <cfRule type="cellIs" dxfId="2569" priority="3427" operator="equal">
      <formula>#REF!</formula>
    </cfRule>
    <cfRule type="cellIs" dxfId="2568" priority="3428" operator="equal">
      <formula>#REF!</formula>
    </cfRule>
    <cfRule type="cellIs" dxfId="2567" priority="3429" operator="equal">
      <formula>#REF!</formula>
    </cfRule>
    <cfRule type="cellIs" dxfId="2566" priority="3430" operator="equal">
      <formula>#REF!</formula>
    </cfRule>
    <cfRule type="cellIs" dxfId="2565" priority="3431" operator="equal">
      <formula>#REF!</formula>
    </cfRule>
    <cfRule type="cellIs" dxfId="2564" priority="3432" operator="equal">
      <formula>#REF!</formula>
    </cfRule>
    <cfRule type="cellIs" dxfId="2563" priority="3433" operator="equal">
      <formula>#REF!</formula>
    </cfRule>
    <cfRule type="cellIs" dxfId="2562" priority="3434" operator="equal">
      <formula>#REF!</formula>
    </cfRule>
    <cfRule type="cellIs" dxfId="2561" priority="3435" operator="equal">
      <formula>#REF!</formula>
    </cfRule>
    <cfRule type="cellIs" dxfId="2560" priority="3436" operator="equal">
      <formula>#REF!</formula>
    </cfRule>
    <cfRule type="cellIs" dxfId="2559" priority="3437" operator="equal">
      <formula>#REF!</formula>
    </cfRule>
    <cfRule type="cellIs" dxfId="2558" priority="3438" operator="equal">
      <formula>#REF!</formula>
    </cfRule>
    <cfRule type="cellIs" dxfId="2557" priority="3439" operator="equal">
      <formula>#REF!</formula>
    </cfRule>
    <cfRule type="cellIs" dxfId="2556" priority="3440" operator="equal">
      <formula>#REF!</formula>
    </cfRule>
    <cfRule type="cellIs" dxfId="2555" priority="3441" operator="equal">
      <formula>#REF!</formula>
    </cfRule>
    <cfRule type="cellIs" dxfId="2554" priority="3442" operator="equal">
      <formula>#REF!</formula>
    </cfRule>
    <cfRule type="cellIs" dxfId="2553" priority="3443" operator="equal">
      <formula>#REF!</formula>
    </cfRule>
    <cfRule type="cellIs" dxfId="2552" priority="3444" operator="equal">
      <formula>#REF!</formula>
    </cfRule>
    <cfRule type="cellIs" dxfId="2551" priority="3445" operator="equal">
      <formula>#REF!</formula>
    </cfRule>
    <cfRule type="cellIs" dxfId="2550" priority="3446" operator="equal">
      <formula>#REF!</formula>
    </cfRule>
    <cfRule type="cellIs" dxfId="2549" priority="3447" operator="equal">
      <formula>#REF!</formula>
    </cfRule>
    <cfRule type="cellIs" dxfId="2548" priority="3448" operator="equal">
      <formula>#REF!</formula>
    </cfRule>
    <cfRule type="cellIs" dxfId="2547" priority="3449" operator="equal">
      <formula>#REF!</formula>
    </cfRule>
    <cfRule type="cellIs" dxfId="2546" priority="3450" operator="equal">
      <formula>#REF!</formula>
    </cfRule>
    <cfRule type="cellIs" dxfId="2545" priority="3451" operator="equal">
      <formula>#REF!</formula>
    </cfRule>
    <cfRule type="cellIs" dxfId="2544" priority="3452" operator="equal">
      <formula>#REF!</formula>
    </cfRule>
    <cfRule type="cellIs" dxfId="2543" priority="3453" operator="equal">
      <formula>#REF!</formula>
    </cfRule>
    <cfRule type="cellIs" dxfId="2542" priority="3454" operator="equal">
      <formula>#REF!</formula>
    </cfRule>
    <cfRule type="cellIs" dxfId="2541" priority="3455" operator="equal">
      <formula>#REF!</formula>
    </cfRule>
    <cfRule type="cellIs" dxfId="2540" priority="3456" operator="equal">
      <formula>#REF!</formula>
    </cfRule>
    <cfRule type="cellIs" dxfId="2539" priority="3457" operator="equal">
      <formula>#REF!</formula>
    </cfRule>
    <cfRule type="cellIs" dxfId="2538" priority="3458" operator="equal">
      <formula>#REF!</formula>
    </cfRule>
    <cfRule type="cellIs" dxfId="2537" priority="3459" operator="equal">
      <formula>#REF!</formula>
    </cfRule>
    <cfRule type="cellIs" dxfId="2536" priority="3460" operator="equal">
      <formula>#REF!</formula>
    </cfRule>
  </conditionalFormatting>
  <conditionalFormatting sqref="N250">
    <cfRule type="cellIs" dxfId="2535" priority="3424" operator="equal">
      <formula>#REF!</formula>
    </cfRule>
  </conditionalFormatting>
  <conditionalFormatting sqref="I257">
    <cfRule type="cellIs" dxfId="2534" priority="3412" operator="equal">
      <formula>#REF!</formula>
    </cfRule>
  </conditionalFormatting>
  <conditionalFormatting sqref="AE257:AE258">
    <cfRule type="cellIs" dxfId="2533" priority="3418" operator="equal">
      <formula>"MUY ALTA"</formula>
    </cfRule>
    <cfRule type="cellIs" dxfId="2532" priority="3419" operator="equal">
      <formula>"ALTA"</formula>
    </cfRule>
    <cfRule type="cellIs" dxfId="2531" priority="3420" operator="equal">
      <formula>"MEDIA"</formula>
    </cfRule>
    <cfRule type="cellIs" dxfId="2530" priority="3421" operator="equal">
      <formula>"BAJA"</formula>
    </cfRule>
    <cfRule type="cellIs" dxfId="2529" priority="3422" operator="equal">
      <formula>"MUY BAJA"</formula>
    </cfRule>
  </conditionalFormatting>
  <conditionalFormatting sqref="AG257">
    <cfRule type="cellIs" dxfId="2528" priority="3413" operator="equal">
      <formula>"CATASTROFICO"</formula>
    </cfRule>
    <cfRule type="cellIs" dxfId="2527" priority="3414" operator="equal">
      <formula>"MAYOR"</formula>
    </cfRule>
    <cfRule type="cellIs" dxfId="2526" priority="3415" operator="equal">
      <formula>"MODERADO"</formula>
    </cfRule>
    <cfRule type="cellIs" dxfId="2525" priority="3416" operator="equal">
      <formula>"MENOR"</formula>
    </cfRule>
    <cfRule type="cellIs" dxfId="2524" priority="3417" operator="equal">
      <formula>"LEVE"</formula>
    </cfRule>
  </conditionalFormatting>
  <conditionalFormatting sqref="I259">
    <cfRule type="cellIs" dxfId="2523" priority="3411" operator="equal">
      <formula>#REF!</formula>
    </cfRule>
  </conditionalFormatting>
  <conditionalFormatting sqref="AG259">
    <cfRule type="cellIs" dxfId="2522" priority="3406" operator="equal">
      <formula>"CATASTROFICO"</formula>
    </cfRule>
    <cfRule type="cellIs" dxfId="2521" priority="3407" operator="equal">
      <formula>"MAYOR"</formula>
    </cfRule>
    <cfRule type="cellIs" dxfId="2520" priority="3408" operator="equal">
      <formula>"MODERADO"</formula>
    </cfRule>
    <cfRule type="cellIs" dxfId="2519" priority="3409" operator="equal">
      <formula>"MENOR"</formula>
    </cfRule>
    <cfRule type="cellIs" dxfId="2518" priority="3410" operator="equal">
      <formula>"LEVE"</formula>
    </cfRule>
  </conditionalFormatting>
  <conditionalFormatting sqref="L257">
    <cfRule type="cellIs" dxfId="2517" priority="3197" operator="equal">
      <formula>"ALTA"</formula>
    </cfRule>
    <cfRule type="cellIs" dxfId="2516" priority="3198" operator="equal">
      <formula>"MUY ALTA"</formula>
    </cfRule>
    <cfRule type="cellIs" dxfId="2515" priority="3199" operator="equal">
      <formula>"MEDIA"</formula>
    </cfRule>
    <cfRule type="cellIs" dxfId="2514" priority="3200" operator="equal">
      <formula>"BAJA"</formula>
    </cfRule>
    <cfRule type="cellIs" dxfId="2513" priority="3201" operator="equal">
      <formula>"MUY BAJA"</formula>
    </cfRule>
  </conditionalFormatting>
  <conditionalFormatting sqref="L257">
    <cfRule type="cellIs" dxfId="2512" priority="3192" operator="equal">
      <formula>"ALTA"</formula>
    </cfRule>
    <cfRule type="cellIs" dxfId="2511" priority="3193" operator="equal">
      <formula>"MUY ALTA"</formula>
    </cfRule>
    <cfRule type="cellIs" dxfId="2510" priority="3194" operator="equal">
      <formula>"MEDIA"</formula>
    </cfRule>
    <cfRule type="cellIs" dxfId="2509" priority="3195" operator="equal">
      <formula>"BAJA"</formula>
    </cfRule>
    <cfRule type="cellIs" dxfId="2508" priority="3196" operator="equal">
      <formula>"MUY BAJA"</formula>
    </cfRule>
  </conditionalFormatting>
  <conditionalFormatting sqref="L260">
    <cfRule type="cellIs" dxfId="2507" priority="3187" operator="equal">
      <formula>"ALTA"</formula>
    </cfRule>
    <cfRule type="cellIs" dxfId="2506" priority="3188" operator="equal">
      <formula>"MUY ALTA"</formula>
    </cfRule>
    <cfRule type="cellIs" dxfId="2505" priority="3189" operator="equal">
      <formula>"MEDIA"</formula>
    </cfRule>
    <cfRule type="cellIs" dxfId="2504" priority="3190" operator="equal">
      <formula>"BAJA"</formula>
    </cfRule>
    <cfRule type="cellIs" dxfId="2503" priority="3191" operator="equal">
      <formula>"MUY BAJA"</formula>
    </cfRule>
  </conditionalFormatting>
  <conditionalFormatting sqref="L259 L261">
    <cfRule type="cellIs" dxfId="2502" priority="3182" operator="equal">
      <formula>"ALTA"</formula>
    </cfRule>
    <cfRule type="cellIs" dxfId="2501" priority="3183" operator="equal">
      <formula>"MUY ALTA"</formula>
    </cfRule>
    <cfRule type="cellIs" dxfId="2500" priority="3184" operator="equal">
      <formula>"MEDIA"</formula>
    </cfRule>
    <cfRule type="cellIs" dxfId="2499" priority="3185" operator="equal">
      <formula>"BAJA"</formula>
    </cfRule>
    <cfRule type="cellIs" dxfId="2498" priority="3186" operator="equal">
      <formula>"MUY BAJA"</formula>
    </cfRule>
  </conditionalFormatting>
  <conditionalFormatting sqref="N259:N261">
    <cfRule type="cellIs" dxfId="2497" priority="3181" operator="equal">
      <formula>#REF!</formula>
    </cfRule>
  </conditionalFormatting>
  <conditionalFormatting sqref="N260">
    <cfRule type="cellIs" dxfId="2496" priority="3173" operator="equal">
      <formula>"CATASTRÓFICO (RC-F)"</formula>
    </cfRule>
    <cfRule type="cellIs" dxfId="2495" priority="3174" operator="equal">
      <formula>"MAYOR (RC-F)"</formula>
    </cfRule>
    <cfRule type="cellIs" dxfId="2494" priority="3175" operator="equal">
      <formula>"MODERADO (RC-F)"</formula>
    </cfRule>
    <cfRule type="cellIs" dxfId="2493" priority="3176" operator="equal">
      <formula>"CATASTRÓFICO"</formula>
    </cfRule>
    <cfRule type="cellIs" dxfId="2492" priority="3177" operator="equal">
      <formula>"MAYOR"</formula>
    </cfRule>
    <cfRule type="cellIs" dxfId="2491" priority="3178" operator="equal">
      <formula>"MODERADO"</formula>
    </cfRule>
    <cfRule type="cellIs" dxfId="2490" priority="3179" operator="equal">
      <formula>"MENOR"</formula>
    </cfRule>
    <cfRule type="cellIs" dxfId="2489" priority="3180" operator="equal">
      <formula>"LEVE"</formula>
    </cfRule>
  </conditionalFormatting>
  <conditionalFormatting sqref="N259 N261">
    <cfRule type="cellIs" dxfId="2488" priority="3172" operator="equal">
      <formula>#REF!</formula>
    </cfRule>
  </conditionalFormatting>
  <conditionalFormatting sqref="N259 N261">
    <cfRule type="cellIs" dxfId="2487" priority="3164" operator="equal">
      <formula>"CATASTRÓFICO (RC-F)"</formula>
    </cfRule>
    <cfRule type="cellIs" dxfId="2486" priority="3165" operator="equal">
      <formula>"MAYOR (RC-F)"</formula>
    </cfRule>
    <cfRule type="cellIs" dxfId="2485" priority="3166" operator="equal">
      <formula>"MODERADO (RC-F)"</formula>
    </cfRule>
    <cfRule type="cellIs" dxfId="2484" priority="3167" operator="equal">
      <formula>"CATASTRÓFICO"</formula>
    </cfRule>
    <cfRule type="cellIs" dxfId="2483" priority="3168" operator="equal">
      <formula>"MAYOR"</formula>
    </cfRule>
    <cfRule type="cellIs" dxfId="2482" priority="3169" operator="equal">
      <formula>"MODERADO"</formula>
    </cfRule>
    <cfRule type="cellIs" dxfId="2481" priority="3170" operator="equal">
      <formula>"MENOR"</formula>
    </cfRule>
    <cfRule type="cellIs" dxfId="2480" priority="3171" operator="equal">
      <formula>"LEVE"</formula>
    </cfRule>
  </conditionalFormatting>
  <conditionalFormatting sqref="N257">
    <cfRule type="cellIs" dxfId="2479" priority="3156" operator="equal">
      <formula>"CATASTRÓFICO (RC-F)"</formula>
    </cfRule>
    <cfRule type="cellIs" dxfId="2478" priority="3157" operator="equal">
      <formula>"MAYOR (RC-F)"</formula>
    </cfRule>
    <cfRule type="cellIs" dxfId="2477" priority="3158" operator="equal">
      <formula>"MODERADO (RC-F)"</formula>
    </cfRule>
    <cfRule type="cellIs" dxfId="2476" priority="3159" operator="equal">
      <formula>"CATASTRÓFICO"</formula>
    </cfRule>
    <cfRule type="cellIs" dxfId="2475" priority="3160" operator="equal">
      <formula>"MAYOR"</formula>
    </cfRule>
    <cfRule type="cellIs" dxfId="2474" priority="3161" operator="equal">
      <formula>"MODERADO"</formula>
    </cfRule>
    <cfRule type="cellIs" dxfId="2473" priority="3162" operator="equal">
      <formula>"MENOR"</formula>
    </cfRule>
    <cfRule type="cellIs" dxfId="2472" priority="3163" operator="equal">
      <formula>"LEVE"</formula>
    </cfRule>
  </conditionalFormatting>
  <conditionalFormatting sqref="N257">
    <cfRule type="cellIs" dxfId="2471" priority="3155" operator="equal">
      <formula>#REF!</formula>
    </cfRule>
  </conditionalFormatting>
  <conditionalFormatting sqref="N257">
    <cfRule type="cellIs" dxfId="2470" priority="3147" operator="equal">
      <formula>"CATASTRÓFICO (RC-F)"</formula>
    </cfRule>
    <cfRule type="cellIs" dxfId="2469" priority="3148" operator="equal">
      <formula>"MAYOR (RC-F)"</formula>
    </cfRule>
    <cfRule type="cellIs" dxfId="2468" priority="3149" operator="equal">
      <formula>"MODERADO (RC-F)"</formula>
    </cfRule>
    <cfRule type="cellIs" dxfId="2467" priority="3150" operator="equal">
      <formula>"CATASTRÓFICO"</formula>
    </cfRule>
    <cfRule type="cellIs" dxfId="2466" priority="3151" operator="equal">
      <formula>"MAYOR"</formula>
    </cfRule>
    <cfRule type="cellIs" dxfId="2465" priority="3152" operator="equal">
      <formula>"MODERADO"</formula>
    </cfRule>
    <cfRule type="cellIs" dxfId="2464" priority="3153" operator="equal">
      <formula>"MENOR"</formula>
    </cfRule>
    <cfRule type="cellIs" dxfId="2463" priority="3154" operator="equal">
      <formula>"LEVE"</formula>
    </cfRule>
  </conditionalFormatting>
  <conditionalFormatting sqref="N257">
    <cfRule type="cellIs" dxfId="2462" priority="3146" operator="equal">
      <formula>#REF!</formula>
    </cfRule>
  </conditionalFormatting>
  <conditionalFormatting sqref="Q257">
    <cfRule type="cellIs" dxfId="2461" priority="3139" operator="equal">
      <formula>"EXTREMO (RC/F)"</formula>
    </cfRule>
    <cfRule type="cellIs" dxfId="2460" priority="3140" operator="equal">
      <formula>"ALTO (RC/F)"</formula>
    </cfRule>
    <cfRule type="cellIs" dxfId="2459" priority="3141" operator="equal">
      <formula>"MODERADO (RC/F)"</formula>
    </cfRule>
    <cfRule type="cellIs" dxfId="2458" priority="3142" operator="equal">
      <formula>"EXTREMO"</formula>
    </cfRule>
    <cfRule type="cellIs" dxfId="2457" priority="3143" operator="equal">
      <formula>"ALTO"</formula>
    </cfRule>
    <cfRule type="cellIs" dxfId="2456" priority="3144" operator="equal">
      <formula>"MODERADO"</formula>
    </cfRule>
    <cfRule type="cellIs" dxfId="2455" priority="3145" operator="equal">
      <formula>"BAJO"</formula>
    </cfRule>
  </conditionalFormatting>
  <conditionalFormatting sqref="Q257">
    <cfRule type="cellIs" dxfId="2454" priority="3102" operator="equal">
      <formula>#REF!</formula>
    </cfRule>
    <cfRule type="cellIs" dxfId="2453" priority="3103" operator="equal">
      <formula>#REF!</formula>
    </cfRule>
    <cfRule type="cellIs" dxfId="2452" priority="3104" operator="equal">
      <formula>#REF!</formula>
    </cfRule>
    <cfRule type="cellIs" dxfId="2451" priority="3105" operator="equal">
      <formula>#REF!</formula>
    </cfRule>
    <cfRule type="cellIs" dxfId="2450" priority="3106" operator="equal">
      <formula>#REF!</formula>
    </cfRule>
    <cfRule type="cellIs" dxfId="2449" priority="3107" operator="equal">
      <formula>#REF!</formula>
    </cfRule>
    <cfRule type="cellIs" dxfId="2448" priority="3108" operator="equal">
      <formula>#REF!</formula>
    </cfRule>
    <cfRule type="cellIs" dxfId="2447" priority="3109" operator="equal">
      <formula>#REF!</formula>
    </cfRule>
    <cfRule type="cellIs" dxfId="2446" priority="3110" operator="equal">
      <formula>#REF!</formula>
    </cfRule>
    <cfRule type="cellIs" dxfId="2445" priority="3111" operator="equal">
      <formula>#REF!</formula>
    </cfRule>
    <cfRule type="cellIs" dxfId="2444" priority="3112" operator="equal">
      <formula>#REF!</formula>
    </cfRule>
    <cfRule type="cellIs" dxfId="2443" priority="3113" operator="equal">
      <formula>#REF!</formula>
    </cfRule>
    <cfRule type="cellIs" dxfId="2442" priority="3114" operator="equal">
      <formula>#REF!</formula>
    </cfRule>
    <cfRule type="cellIs" dxfId="2441" priority="3115" operator="equal">
      <formula>#REF!</formula>
    </cfRule>
    <cfRule type="cellIs" dxfId="2440" priority="3116" operator="equal">
      <formula>#REF!</formula>
    </cfRule>
    <cfRule type="cellIs" dxfId="2439" priority="3117" operator="equal">
      <formula>#REF!</formula>
    </cfRule>
    <cfRule type="cellIs" dxfId="2438" priority="3118" operator="equal">
      <formula>#REF!</formula>
    </cfRule>
    <cfRule type="cellIs" dxfId="2437" priority="3119" operator="equal">
      <formula>#REF!</formula>
    </cfRule>
    <cfRule type="cellIs" dxfId="2436" priority="3120" operator="equal">
      <formula>#REF!</formula>
    </cfRule>
    <cfRule type="cellIs" dxfId="2435" priority="3121" operator="equal">
      <formula>#REF!</formula>
    </cfRule>
    <cfRule type="cellIs" dxfId="2434" priority="3122" operator="equal">
      <formula>#REF!</formula>
    </cfRule>
    <cfRule type="cellIs" dxfId="2433" priority="3123" operator="equal">
      <formula>#REF!</formula>
    </cfRule>
    <cfRule type="cellIs" dxfId="2432" priority="3124" operator="equal">
      <formula>#REF!</formula>
    </cfRule>
    <cfRule type="cellIs" dxfId="2431" priority="3125" operator="equal">
      <formula>#REF!</formula>
    </cfRule>
    <cfRule type="cellIs" dxfId="2430" priority="3126" operator="equal">
      <formula>#REF!</formula>
    </cfRule>
    <cfRule type="cellIs" dxfId="2429" priority="3127" operator="equal">
      <formula>#REF!</formula>
    </cfRule>
    <cfRule type="cellIs" dxfId="2428" priority="3128" operator="equal">
      <formula>#REF!</formula>
    </cfRule>
    <cfRule type="cellIs" dxfId="2427" priority="3129" operator="equal">
      <formula>#REF!</formula>
    </cfRule>
    <cfRule type="cellIs" dxfId="2426" priority="3130" operator="equal">
      <formula>#REF!</formula>
    </cfRule>
    <cfRule type="cellIs" dxfId="2425" priority="3131" operator="equal">
      <formula>#REF!</formula>
    </cfRule>
    <cfRule type="cellIs" dxfId="2424" priority="3132" operator="equal">
      <formula>#REF!</formula>
    </cfRule>
    <cfRule type="cellIs" dxfId="2423" priority="3133" operator="equal">
      <formula>#REF!</formula>
    </cfRule>
    <cfRule type="cellIs" dxfId="2422" priority="3134" operator="equal">
      <formula>#REF!</formula>
    </cfRule>
    <cfRule type="cellIs" dxfId="2421" priority="3135" operator="equal">
      <formula>#REF!</formula>
    </cfRule>
    <cfRule type="cellIs" dxfId="2420" priority="3136" operator="equal">
      <formula>#REF!</formula>
    </cfRule>
    <cfRule type="cellIs" dxfId="2419" priority="3137" operator="equal">
      <formula>#REF!</formula>
    </cfRule>
    <cfRule type="cellIs" dxfId="2418" priority="3138" operator="equal">
      <formula>#REF!</formula>
    </cfRule>
  </conditionalFormatting>
  <conditionalFormatting sqref="Q257">
    <cfRule type="cellIs" dxfId="2417" priority="3095" operator="equal">
      <formula>"EXTREMO (RC/F)"</formula>
    </cfRule>
    <cfRule type="cellIs" dxfId="2416" priority="3096" operator="equal">
      <formula>"ALTO (RC/F)"</formula>
    </cfRule>
    <cfRule type="cellIs" dxfId="2415" priority="3097" operator="equal">
      <formula>"MODERADO (RC/F)"</formula>
    </cfRule>
    <cfRule type="cellIs" dxfId="2414" priority="3098" operator="equal">
      <formula>"EXTREMO"</formula>
    </cfRule>
    <cfRule type="cellIs" dxfId="2413" priority="3099" operator="equal">
      <formula>"ALTO"</formula>
    </cfRule>
    <cfRule type="cellIs" dxfId="2412" priority="3100" operator="equal">
      <formula>"MODERADO"</formula>
    </cfRule>
    <cfRule type="cellIs" dxfId="2411" priority="3101" operator="equal">
      <formula>"BAJO"</formula>
    </cfRule>
  </conditionalFormatting>
  <conditionalFormatting sqref="Q257">
    <cfRule type="cellIs" dxfId="2410" priority="3058" operator="equal">
      <formula>#REF!</formula>
    </cfRule>
    <cfRule type="cellIs" dxfId="2409" priority="3059" operator="equal">
      <formula>#REF!</formula>
    </cfRule>
    <cfRule type="cellIs" dxfId="2408" priority="3060" operator="equal">
      <formula>#REF!</formula>
    </cfRule>
    <cfRule type="cellIs" dxfId="2407" priority="3061" operator="equal">
      <formula>#REF!</formula>
    </cfRule>
    <cfRule type="cellIs" dxfId="2406" priority="3062" operator="equal">
      <formula>#REF!</formula>
    </cfRule>
    <cfRule type="cellIs" dxfId="2405" priority="3063" operator="equal">
      <formula>#REF!</formula>
    </cfRule>
    <cfRule type="cellIs" dxfId="2404" priority="3064" operator="equal">
      <formula>#REF!</formula>
    </cfRule>
    <cfRule type="cellIs" dxfId="2403" priority="3065" operator="equal">
      <formula>#REF!</formula>
    </cfRule>
    <cfRule type="cellIs" dxfId="2402" priority="3066" operator="equal">
      <formula>#REF!</formula>
    </cfRule>
    <cfRule type="cellIs" dxfId="2401" priority="3067" operator="equal">
      <formula>#REF!</formula>
    </cfRule>
    <cfRule type="cellIs" dxfId="2400" priority="3068" operator="equal">
      <formula>#REF!</formula>
    </cfRule>
    <cfRule type="cellIs" dxfId="2399" priority="3069" operator="equal">
      <formula>#REF!</formula>
    </cfRule>
    <cfRule type="cellIs" dxfId="2398" priority="3070" operator="equal">
      <formula>#REF!</formula>
    </cfRule>
    <cfRule type="cellIs" dxfId="2397" priority="3071" operator="equal">
      <formula>#REF!</formula>
    </cfRule>
    <cfRule type="cellIs" dxfId="2396" priority="3072" operator="equal">
      <formula>#REF!</formula>
    </cfRule>
    <cfRule type="cellIs" dxfId="2395" priority="3073" operator="equal">
      <formula>#REF!</formula>
    </cfRule>
    <cfRule type="cellIs" dxfId="2394" priority="3074" operator="equal">
      <formula>#REF!</formula>
    </cfRule>
    <cfRule type="cellIs" dxfId="2393" priority="3075" operator="equal">
      <formula>#REF!</formula>
    </cfRule>
    <cfRule type="cellIs" dxfId="2392" priority="3076" operator="equal">
      <formula>#REF!</formula>
    </cfRule>
    <cfRule type="cellIs" dxfId="2391" priority="3077" operator="equal">
      <formula>#REF!</formula>
    </cfRule>
    <cfRule type="cellIs" dxfId="2390" priority="3078" operator="equal">
      <formula>#REF!</formula>
    </cfRule>
    <cfRule type="cellIs" dxfId="2389" priority="3079" operator="equal">
      <formula>#REF!</formula>
    </cfRule>
    <cfRule type="cellIs" dxfId="2388" priority="3080" operator="equal">
      <formula>#REF!</formula>
    </cfRule>
    <cfRule type="cellIs" dxfId="2387" priority="3081" operator="equal">
      <formula>#REF!</formula>
    </cfRule>
    <cfRule type="cellIs" dxfId="2386" priority="3082" operator="equal">
      <formula>#REF!</formula>
    </cfRule>
    <cfRule type="cellIs" dxfId="2385" priority="3083" operator="equal">
      <formula>#REF!</formula>
    </cfRule>
    <cfRule type="cellIs" dxfId="2384" priority="3084" operator="equal">
      <formula>#REF!</formula>
    </cfRule>
    <cfRule type="cellIs" dxfId="2383" priority="3085" operator="equal">
      <formula>#REF!</formula>
    </cfRule>
    <cfRule type="cellIs" dxfId="2382" priority="3086" operator="equal">
      <formula>#REF!</formula>
    </cfRule>
    <cfRule type="cellIs" dxfId="2381" priority="3087" operator="equal">
      <formula>#REF!</formula>
    </cfRule>
    <cfRule type="cellIs" dxfId="2380" priority="3088" operator="equal">
      <formula>#REF!</formula>
    </cfRule>
    <cfRule type="cellIs" dxfId="2379" priority="3089" operator="equal">
      <formula>#REF!</formula>
    </cfRule>
    <cfRule type="cellIs" dxfId="2378" priority="3090" operator="equal">
      <formula>#REF!</formula>
    </cfRule>
    <cfRule type="cellIs" dxfId="2377" priority="3091" operator="equal">
      <formula>#REF!</formula>
    </cfRule>
    <cfRule type="cellIs" dxfId="2376" priority="3092" operator="equal">
      <formula>#REF!</formula>
    </cfRule>
    <cfRule type="cellIs" dxfId="2375" priority="3093" operator="equal">
      <formula>#REF!</formula>
    </cfRule>
    <cfRule type="cellIs" dxfId="2374" priority="3094" operator="equal">
      <formula>#REF!</formula>
    </cfRule>
  </conditionalFormatting>
  <conditionalFormatting sqref="Q259:Q261">
    <cfRule type="cellIs" dxfId="2373" priority="3021" operator="equal">
      <formula>#REF!</formula>
    </cfRule>
    <cfRule type="cellIs" dxfId="2372" priority="3022" operator="equal">
      <formula>#REF!</formula>
    </cfRule>
    <cfRule type="cellIs" dxfId="2371" priority="3023" operator="equal">
      <formula>#REF!</formula>
    </cfRule>
    <cfRule type="cellIs" dxfId="2370" priority="3024" operator="equal">
      <formula>#REF!</formula>
    </cfRule>
    <cfRule type="cellIs" dxfId="2369" priority="3025" operator="equal">
      <formula>#REF!</formula>
    </cfRule>
    <cfRule type="cellIs" dxfId="2368" priority="3026" operator="equal">
      <formula>#REF!</formula>
    </cfRule>
    <cfRule type="cellIs" dxfId="2367" priority="3027" operator="equal">
      <formula>#REF!</formula>
    </cfRule>
    <cfRule type="cellIs" dxfId="2366" priority="3028" operator="equal">
      <formula>#REF!</formula>
    </cfRule>
    <cfRule type="cellIs" dxfId="2365" priority="3029" operator="equal">
      <formula>#REF!</formula>
    </cfRule>
    <cfRule type="cellIs" dxfId="2364" priority="3030" operator="equal">
      <formula>#REF!</formula>
    </cfRule>
    <cfRule type="cellIs" dxfId="2363" priority="3031" operator="equal">
      <formula>#REF!</formula>
    </cfRule>
    <cfRule type="cellIs" dxfId="2362" priority="3032" operator="equal">
      <formula>#REF!</formula>
    </cfRule>
    <cfRule type="cellIs" dxfId="2361" priority="3033" operator="equal">
      <formula>#REF!</formula>
    </cfRule>
    <cfRule type="cellIs" dxfId="2360" priority="3034" operator="equal">
      <formula>#REF!</formula>
    </cfRule>
    <cfRule type="cellIs" dxfId="2359" priority="3035" operator="equal">
      <formula>#REF!</formula>
    </cfRule>
    <cfRule type="cellIs" dxfId="2358" priority="3036" operator="equal">
      <formula>#REF!</formula>
    </cfRule>
    <cfRule type="cellIs" dxfId="2357" priority="3037" operator="equal">
      <formula>#REF!</formula>
    </cfRule>
    <cfRule type="cellIs" dxfId="2356" priority="3038" operator="equal">
      <formula>#REF!</formula>
    </cfRule>
    <cfRule type="cellIs" dxfId="2355" priority="3039" operator="equal">
      <formula>#REF!</formula>
    </cfRule>
    <cfRule type="cellIs" dxfId="2354" priority="3040" operator="equal">
      <formula>#REF!</formula>
    </cfRule>
    <cfRule type="cellIs" dxfId="2353" priority="3041" operator="equal">
      <formula>#REF!</formula>
    </cfRule>
    <cfRule type="cellIs" dxfId="2352" priority="3042" operator="equal">
      <formula>#REF!</formula>
    </cfRule>
    <cfRule type="cellIs" dxfId="2351" priority="3043" operator="equal">
      <formula>#REF!</formula>
    </cfRule>
    <cfRule type="cellIs" dxfId="2350" priority="3044" operator="equal">
      <formula>#REF!</formula>
    </cfRule>
    <cfRule type="cellIs" dxfId="2349" priority="3045" operator="equal">
      <formula>#REF!</formula>
    </cfRule>
    <cfRule type="cellIs" dxfId="2348" priority="3046" operator="equal">
      <formula>#REF!</formula>
    </cfRule>
    <cfRule type="cellIs" dxfId="2347" priority="3047" operator="equal">
      <formula>#REF!</formula>
    </cfRule>
    <cfRule type="cellIs" dxfId="2346" priority="3048" operator="equal">
      <formula>#REF!</formula>
    </cfRule>
    <cfRule type="cellIs" dxfId="2345" priority="3049" operator="equal">
      <formula>#REF!</formula>
    </cfRule>
    <cfRule type="cellIs" dxfId="2344" priority="3050" operator="equal">
      <formula>#REF!</formula>
    </cfRule>
    <cfRule type="cellIs" dxfId="2343" priority="3051" operator="equal">
      <formula>#REF!</formula>
    </cfRule>
    <cfRule type="cellIs" dxfId="2342" priority="3052" operator="equal">
      <formula>#REF!</formula>
    </cfRule>
    <cfRule type="cellIs" dxfId="2341" priority="3053" operator="equal">
      <formula>#REF!</formula>
    </cfRule>
    <cfRule type="cellIs" dxfId="2340" priority="3054" operator="equal">
      <formula>#REF!</formula>
    </cfRule>
    <cfRule type="cellIs" dxfId="2339" priority="3055" operator="equal">
      <formula>#REF!</formula>
    </cfRule>
    <cfRule type="cellIs" dxfId="2338" priority="3056" operator="equal">
      <formula>#REF!</formula>
    </cfRule>
    <cfRule type="cellIs" dxfId="2337" priority="3057" operator="equal">
      <formula>#REF!</formula>
    </cfRule>
  </conditionalFormatting>
  <conditionalFormatting sqref="Q260">
    <cfRule type="cellIs" dxfId="2336" priority="3014" operator="equal">
      <formula>"EXTREMO (RC/F)"</formula>
    </cfRule>
    <cfRule type="cellIs" dxfId="2335" priority="3015" operator="equal">
      <formula>"ALTO (RC/F)"</formula>
    </cfRule>
    <cfRule type="cellIs" dxfId="2334" priority="3016" operator="equal">
      <formula>"MODERADO (RC/F)"</formula>
    </cfRule>
    <cfRule type="cellIs" dxfId="2333" priority="3017" operator="equal">
      <formula>"EXTREMO"</formula>
    </cfRule>
    <cfRule type="cellIs" dxfId="2332" priority="3018" operator="equal">
      <formula>"ALTO"</formula>
    </cfRule>
    <cfRule type="cellIs" dxfId="2331" priority="3019" operator="equal">
      <formula>"MODERADO"</formula>
    </cfRule>
    <cfRule type="cellIs" dxfId="2330" priority="3020" operator="equal">
      <formula>"BAJO"</formula>
    </cfRule>
  </conditionalFormatting>
  <conditionalFormatting sqref="Q259 Q261">
    <cfRule type="cellIs" dxfId="2329" priority="2977" operator="equal">
      <formula>#REF!</formula>
    </cfRule>
    <cfRule type="cellIs" dxfId="2328" priority="2978" operator="equal">
      <formula>#REF!</formula>
    </cfRule>
    <cfRule type="cellIs" dxfId="2327" priority="2979" operator="equal">
      <formula>#REF!</formula>
    </cfRule>
    <cfRule type="cellIs" dxfId="2326" priority="2980" operator="equal">
      <formula>#REF!</formula>
    </cfRule>
    <cfRule type="cellIs" dxfId="2325" priority="2981" operator="equal">
      <formula>#REF!</formula>
    </cfRule>
    <cfRule type="cellIs" dxfId="2324" priority="2982" operator="equal">
      <formula>#REF!</formula>
    </cfRule>
    <cfRule type="cellIs" dxfId="2323" priority="2983" operator="equal">
      <formula>#REF!</formula>
    </cfRule>
    <cfRule type="cellIs" dxfId="2322" priority="2984" operator="equal">
      <formula>#REF!</formula>
    </cfRule>
    <cfRule type="cellIs" dxfId="2321" priority="2985" operator="equal">
      <formula>#REF!</formula>
    </cfRule>
    <cfRule type="cellIs" dxfId="2320" priority="2986" operator="equal">
      <formula>#REF!</formula>
    </cfRule>
    <cfRule type="cellIs" dxfId="2319" priority="2987" operator="equal">
      <formula>#REF!</formula>
    </cfRule>
    <cfRule type="cellIs" dxfId="2318" priority="2988" operator="equal">
      <formula>#REF!</formula>
    </cfRule>
    <cfRule type="cellIs" dxfId="2317" priority="2989" operator="equal">
      <formula>#REF!</formula>
    </cfRule>
    <cfRule type="cellIs" dxfId="2316" priority="2990" operator="equal">
      <formula>#REF!</formula>
    </cfRule>
    <cfRule type="cellIs" dxfId="2315" priority="2991" operator="equal">
      <formula>#REF!</formula>
    </cfRule>
    <cfRule type="cellIs" dxfId="2314" priority="2992" operator="equal">
      <formula>#REF!</formula>
    </cfRule>
    <cfRule type="cellIs" dxfId="2313" priority="2993" operator="equal">
      <formula>#REF!</formula>
    </cfRule>
    <cfRule type="cellIs" dxfId="2312" priority="2994" operator="equal">
      <formula>#REF!</formula>
    </cfRule>
    <cfRule type="cellIs" dxfId="2311" priority="2995" operator="equal">
      <formula>#REF!</formula>
    </cfRule>
    <cfRule type="cellIs" dxfId="2310" priority="2996" operator="equal">
      <formula>#REF!</formula>
    </cfRule>
    <cfRule type="cellIs" dxfId="2309" priority="2997" operator="equal">
      <formula>#REF!</formula>
    </cfRule>
    <cfRule type="cellIs" dxfId="2308" priority="2998" operator="equal">
      <formula>#REF!</formula>
    </cfRule>
    <cfRule type="cellIs" dxfId="2307" priority="2999" operator="equal">
      <formula>#REF!</formula>
    </cfRule>
    <cfRule type="cellIs" dxfId="2306" priority="3000" operator="equal">
      <formula>#REF!</formula>
    </cfRule>
    <cfRule type="cellIs" dxfId="2305" priority="3001" operator="equal">
      <formula>#REF!</formula>
    </cfRule>
    <cfRule type="cellIs" dxfId="2304" priority="3002" operator="equal">
      <formula>#REF!</formula>
    </cfRule>
    <cfRule type="cellIs" dxfId="2303" priority="3003" operator="equal">
      <formula>#REF!</formula>
    </cfRule>
    <cfRule type="cellIs" dxfId="2302" priority="3004" operator="equal">
      <formula>#REF!</formula>
    </cfRule>
    <cfRule type="cellIs" dxfId="2301" priority="3005" operator="equal">
      <formula>#REF!</formula>
    </cfRule>
    <cfRule type="cellIs" dxfId="2300" priority="3006" operator="equal">
      <formula>#REF!</formula>
    </cfRule>
    <cfRule type="cellIs" dxfId="2299" priority="3007" operator="equal">
      <formula>#REF!</formula>
    </cfRule>
    <cfRule type="cellIs" dxfId="2298" priority="3008" operator="equal">
      <formula>#REF!</formula>
    </cfRule>
    <cfRule type="cellIs" dxfId="2297" priority="3009" operator="equal">
      <formula>#REF!</formula>
    </cfRule>
    <cfRule type="cellIs" dxfId="2296" priority="3010" operator="equal">
      <formula>#REF!</formula>
    </cfRule>
    <cfRule type="cellIs" dxfId="2295" priority="3011" operator="equal">
      <formula>#REF!</formula>
    </cfRule>
    <cfRule type="cellIs" dxfId="2294" priority="3012" operator="equal">
      <formula>#REF!</formula>
    </cfRule>
    <cfRule type="cellIs" dxfId="2293" priority="3013" operator="equal">
      <formula>#REF!</formula>
    </cfRule>
  </conditionalFormatting>
  <conditionalFormatting sqref="Q259 Q261">
    <cfRule type="cellIs" dxfId="2292" priority="2970" operator="equal">
      <formula>"EXTREMO (RC/F)"</formula>
    </cfRule>
    <cfRule type="cellIs" dxfId="2291" priority="2971" operator="equal">
      <formula>"ALTO (RC/F)"</formula>
    </cfRule>
    <cfRule type="cellIs" dxfId="2290" priority="2972" operator="equal">
      <formula>"MODERADO (RC/F)"</formula>
    </cfRule>
    <cfRule type="cellIs" dxfId="2289" priority="2973" operator="equal">
      <formula>"EXTREMO"</formula>
    </cfRule>
    <cfRule type="cellIs" dxfId="2288" priority="2974" operator="equal">
      <formula>"ALTO"</formula>
    </cfRule>
    <cfRule type="cellIs" dxfId="2287" priority="2975" operator="equal">
      <formula>"MODERADO"</formula>
    </cfRule>
    <cfRule type="cellIs" dxfId="2286" priority="2976" operator="equal">
      <formula>"BAJO"</formula>
    </cfRule>
  </conditionalFormatting>
  <conditionalFormatting sqref="AI257">
    <cfRule type="cellIs" dxfId="2285" priority="2963" operator="equal">
      <formula>"EXTREMO (RC/F)"</formula>
    </cfRule>
    <cfRule type="cellIs" dxfId="2284" priority="2964" operator="equal">
      <formula>"ALTO (RC/F)"</formula>
    </cfRule>
    <cfRule type="cellIs" dxfId="2283" priority="2965" operator="equal">
      <formula>"MODERADO (RC/F)"</formula>
    </cfRule>
    <cfRule type="cellIs" dxfId="2282" priority="2966" operator="equal">
      <formula>"EXTREMO"</formula>
    </cfRule>
    <cfRule type="cellIs" dxfId="2281" priority="2967" operator="equal">
      <formula>"ALTO"</formula>
    </cfRule>
    <cfRule type="cellIs" dxfId="2280" priority="2968" operator="equal">
      <formula>"MODERADO"</formula>
    </cfRule>
    <cfRule type="cellIs" dxfId="2279" priority="2969" operator="equal">
      <formula>"BAJO"</formula>
    </cfRule>
  </conditionalFormatting>
  <conditionalFormatting sqref="AI257">
    <cfRule type="cellIs" dxfId="2278" priority="2926" operator="equal">
      <formula>#REF!</formula>
    </cfRule>
    <cfRule type="cellIs" dxfId="2277" priority="2927" operator="equal">
      <formula>#REF!</formula>
    </cfRule>
    <cfRule type="cellIs" dxfId="2276" priority="2928" operator="equal">
      <formula>#REF!</formula>
    </cfRule>
    <cfRule type="cellIs" dxfId="2275" priority="2929" operator="equal">
      <formula>#REF!</formula>
    </cfRule>
    <cfRule type="cellIs" dxfId="2274" priority="2930" operator="equal">
      <formula>#REF!</formula>
    </cfRule>
    <cfRule type="cellIs" dxfId="2273" priority="2931" operator="equal">
      <formula>#REF!</formula>
    </cfRule>
    <cfRule type="cellIs" dxfId="2272" priority="2932" operator="equal">
      <formula>#REF!</formula>
    </cfRule>
    <cfRule type="cellIs" dxfId="2271" priority="2933" operator="equal">
      <formula>#REF!</formula>
    </cfRule>
    <cfRule type="cellIs" dxfId="2270" priority="2934" operator="equal">
      <formula>#REF!</formula>
    </cfRule>
    <cfRule type="cellIs" dxfId="2269" priority="2935" operator="equal">
      <formula>#REF!</formula>
    </cfRule>
    <cfRule type="cellIs" dxfId="2268" priority="2936" operator="equal">
      <formula>#REF!</formula>
    </cfRule>
    <cfRule type="cellIs" dxfId="2267" priority="2937" operator="equal">
      <formula>#REF!</formula>
    </cfRule>
    <cfRule type="cellIs" dxfId="2266" priority="2938" operator="equal">
      <formula>#REF!</formula>
    </cfRule>
    <cfRule type="cellIs" dxfId="2265" priority="2939" operator="equal">
      <formula>#REF!</formula>
    </cfRule>
    <cfRule type="cellIs" dxfId="2264" priority="2940" operator="equal">
      <formula>#REF!</formula>
    </cfRule>
    <cfRule type="cellIs" dxfId="2263" priority="2941" operator="equal">
      <formula>#REF!</formula>
    </cfRule>
    <cfRule type="cellIs" dxfId="2262" priority="2942" operator="equal">
      <formula>#REF!</formula>
    </cfRule>
    <cfRule type="cellIs" dxfId="2261" priority="2943" operator="equal">
      <formula>#REF!</formula>
    </cfRule>
    <cfRule type="cellIs" dxfId="2260" priority="2944" operator="equal">
      <formula>#REF!</formula>
    </cfRule>
    <cfRule type="cellIs" dxfId="2259" priority="2945" operator="equal">
      <formula>#REF!</formula>
    </cfRule>
    <cfRule type="cellIs" dxfId="2258" priority="2946" operator="equal">
      <formula>#REF!</formula>
    </cfRule>
    <cfRule type="cellIs" dxfId="2257" priority="2947" operator="equal">
      <formula>#REF!</formula>
    </cfRule>
    <cfRule type="cellIs" dxfId="2256" priority="2948" operator="equal">
      <formula>#REF!</formula>
    </cfRule>
    <cfRule type="cellIs" dxfId="2255" priority="2949" operator="equal">
      <formula>#REF!</formula>
    </cfRule>
    <cfRule type="cellIs" dxfId="2254" priority="2950" operator="equal">
      <formula>#REF!</formula>
    </cfRule>
    <cfRule type="cellIs" dxfId="2253" priority="2951" operator="equal">
      <formula>#REF!</formula>
    </cfRule>
    <cfRule type="cellIs" dxfId="2252" priority="2952" operator="equal">
      <formula>#REF!</formula>
    </cfRule>
    <cfRule type="cellIs" dxfId="2251" priority="2953" operator="equal">
      <formula>#REF!</formula>
    </cfRule>
    <cfRule type="cellIs" dxfId="2250" priority="2954" operator="equal">
      <formula>#REF!</formula>
    </cfRule>
    <cfRule type="cellIs" dxfId="2249" priority="2955" operator="equal">
      <formula>#REF!</formula>
    </cfRule>
    <cfRule type="cellIs" dxfId="2248" priority="2956" operator="equal">
      <formula>#REF!</formula>
    </cfRule>
    <cfRule type="cellIs" dxfId="2247" priority="2957" operator="equal">
      <formula>#REF!</formula>
    </cfRule>
    <cfRule type="cellIs" dxfId="2246" priority="2958" operator="equal">
      <formula>#REF!</formula>
    </cfRule>
    <cfRule type="cellIs" dxfId="2245" priority="2959" operator="equal">
      <formula>#REF!</formula>
    </cfRule>
    <cfRule type="cellIs" dxfId="2244" priority="2960" operator="equal">
      <formula>#REF!</formula>
    </cfRule>
    <cfRule type="cellIs" dxfId="2243" priority="2961" operator="equal">
      <formula>#REF!</formula>
    </cfRule>
    <cfRule type="cellIs" dxfId="2242" priority="2962" operator="equal">
      <formula>#REF!</formula>
    </cfRule>
  </conditionalFormatting>
  <conditionalFormatting sqref="AI257">
    <cfRule type="cellIs" dxfId="2241" priority="2919" operator="equal">
      <formula>"EXTREMO (RC/F)"</formula>
    </cfRule>
    <cfRule type="cellIs" dxfId="2240" priority="2920" operator="equal">
      <formula>"ALTO (RC/F)"</formula>
    </cfRule>
    <cfRule type="cellIs" dxfId="2239" priority="2921" operator="equal">
      <formula>"MODERADO (RC/F)"</formula>
    </cfRule>
    <cfRule type="cellIs" dxfId="2238" priority="2922" operator="equal">
      <formula>"EXTREMO"</formula>
    </cfRule>
    <cfRule type="cellIs" dxfId="2237" priority="2923" operator="equal">
      <formula>"ALTO"</formula>
    </cfRule>
    <cfRule type="cellIs" dxfId="2236" priority="2924" operator="equal">
      <formula>"MODERADO"</formula>
    </cfRule>
    <cfRule type="cellIs" dxfId="2235" priority="2925" operator="equal">
      <formula>"BAJO"</formula>
    </cfRule>
  </conditionalFormatting>
  <conditionalFormatting sqref="AI257">
    <cfRule type="cellIs" dxfId="2234" priority="2882" operator="equal">
      <formula>#REF!</formula>
    </cfRule>
    <cfRule type="cellIs" dxfId="2233" priority="2883" operator="equal">
      <formula>#REF!</formula>
    </cfRule>
    <cfRule type="cellIs" dxfId="2232" priority="2884" operator="equal">
      <formula>#REF!</formula>
    </cfRule>
    <cfRule type="cellIs" dxfId="2231" priority="2885" operator="equal">
      <formula>#REF!</formula>
    </cfRule>
    <cfRule type="cellIs" dxfId="2230" priority="2886" operator="equal">
      <formula>#REF!</formula>
    </cfRule>
    <cfRule type="cellIs" dxfId="2229" priority="2887" operator="equal">
      <formula>#REF!</formula>
    </cfRule>
    <cfRule type="cellIs" dxfId="2228" priority="2888" operator="equal">
      <formula>#REF!</formula>
    </cfRule>
    <cfRule type="cellIs" dxfId="2227" priority="2889" operator="equal">
      <formula>#REF!</formula>
    </cfRule>
    <cfRule type="cellIs" dxfId="2226" priority="2890" operator="equal">
      <formula>#REF!</formula>
    </cfRule>
    <cfRule type="cellIs" dxfId="2225" priority="2891" operator="equal">
      <formula>#REF!</formula>
    </cfRule>
    <cfRule type="cellIs" dxfId="2224" priority="2892" operator="equal">
      <formula>#REF!</formula>
    </cfRule>
    <cfRule type="cellIs" dxfId="2223" priority="2893" operator="equal">
      <formula>#REF!</formula>
    </cfRule>
    <cfRule type="cellIs" dxfId="2222" priority="2894" operator="equal">
      <formula>#REF!</formula>
    </cfRule>
    <cfRule type="cellIs" dxfId="2221" priority="2895" operator="equal">
      <formula>#REF!</formula>
    </cfRule>
    <cfRule type="cellIs" dxfId="2220" priority="2896" operator="equal">
      <formula>#REF!</formula>
    </cfRule>
    <cfRule type="cellIs" dxfId="2219" priority="2897" operator="equal">
      <formula>#REF!</formula>
    </cfRule>
    <cfRule type="cellIs" dxfId="2218" priority="2898" operator="equal">
      <formula>#REF!</formula>
    </cfRule>
    <cfRule type="cellIs" dxfId="2217" priority="2899" operator="equal">
      <formula>#REF!</formula>
    </cfRule>
    <cfRule type="cellIs" dxfId="2216" priority="2900" operator="equal">
      <formula>#REF!</formula>
    </cfRule>
    <cfRule type="cellIs" dxfId="2215" priority="2901" operator="equal">
      <formula>#REF!</formula>
    </cfRule>
    <cfRule type="cellIs" dxfId="2214" priority="2902" operator="equal">
      <formula>#REF!</formula>
    </cfRule>
    <cfRule type="cellIs" dxfId="2213" priority="2903" operator="equal">
      <formula>#REF!</formula>
    </cfRule>
    <cfRule type="cellIs" dxfId="2212" priority="2904" operator="equal">
      <formula>#REF!</formula>
    </cfRule>
    <cfRule type="cellIs" dxfId="2211" priority="2905" operator="equal">
      <formula>#REF!</formula>
    </cfRule>
    <cfRule type="cellIs" dxfId="2210" priority="2906" operator="equal">
      <formula>#REF!</formula>
    </cfRule>
    <cfRule type="cellIs" dxfId="2209" priority="2907" operator="equal">
      <formula>#REF!</formula>
    </cfRule>
    <cfRule type="cellIs" dxfId="2208" priority="2908" operator="equal">
      <formula>#REF!</formula>
    </cfRule>
    <cfRule type="cellIs" dxfId="2207" priority="2909" operator="equal">
      <formula>#REF!</formula>
    </cfRule>
    <cfRule type="cellIs" dxfId="2206" priority="2910" operator="equal">
      <formula>#REF!</formula>
    </cfRule>
    <cfRule type="cellIs" dxfId="2205" priority="2911" operator="equal">
      <formula>#REF!</formula>
    </cfRule>
    <cfRule type="cellIs" dxfId="2204" priority="2912" operator="equal">
      <formula>#REF!</formula>
    </cfRule>
    <cfRule type="cellIs" dxfId="2203" priority="2913" operator="equal">
      <formula>#REF!</formula>
    </cfRule>
    <cfRule type="cellIs" dxfId="2202" priority="2914" operator="equal">
      <formula>#REF!</formula>
    </cfRule>
    <cfRule type="cellIs" dxfId="2201" priority="2915" operator="equal">
      <formula>#REF!</formula>
    </cfRule>
    <cfRule type="cellIs" dxfId="2200" priority="2916" operator="equal">
      <formula>#REF!</formula>
    </cfRule>
    <cfRule type="cellIs" dxfId="2199" priority="2917" operator="equal">
      <formula>#REF!</formula>
    </cfRule>
    <cfRule type="cellIs" dxfId="2198" priority="2918" operator="equal">
      <formula>#REF!</formula>
    </cfRule>
  </conditionalFormatting>
  <conditionalFormatting sqref="AI259 AI261">
    <cfRule type="cellIs" dxfId="2197" priority="2875" operator="equal">
      <formula>"EXTREMO (RC/F)"</formula>
    </cfRule>
    <cfRule type="cellIs" dxfId="2196" priority="2876" operator="equal">
      <formula>"ALTO (RC/F)"</formula>
    </cfRule>
    <cfRule type="cellIs" dxfId="2195" priority="2877" operator="equal">
      <formula>"MODERADO (RC/F)"</formula>
    </cfRule>
    <cfRule type="cellIs" dxfId="2194" priority="2878" operator="equal">
      <formula>"EXTREMO"</formula>
    </cfRule>
    <cfRule type="cellIs" dxfId="2193" priority="2879" operator="equal">
      <formula>"ALTO"</formula>
    </cfRule>
    <cfRule type="cellIs" dxfId="2192" priority="2880" operator="equal">
      <formula>"MODERADO"</formula>
    </cfRule>
    <cfRule type="cellIs" dxfId="2191" priority="2881" operator="equal">
      <formula>"BAJO"</formula>
    </cfRule>
  </conditionalFormatting>
  <conditionalFormatting sqref="AI259 AI261">
    <cfRule type="cellIs" dxfId="2190" priority="2838" operator="equal">
      <formula>#REF!</formula>
    </cfRule>
    <cfRule type="cellIs" dxfId="2189" priority="2839" operator="equal">
      <formula>#REF!</formula>
    </cfRule>
    <cfRule type="cellIs" dxfId="2188" priority="2840" operator="equal">
      <formula>#REF!</formula>
    </cfRule>
    <cfRule type="cellIs" dxfId="2187" priority="2841" operator="equal">
      <formula>#REF!</formula>
    </cfRule>
    <cfRule type="cellIs" dxfId="2186" priority="2842" operator="equal">
      <formula>#REF!</formula>
    </cfRule>
    <cfRule type="cellIs" dxfId="2185" priority="2843" operator="equal">
      <formula>#REF!</formula>
    </cfRule>
    <cfRule type="cellIs" dxfId="2184" priority="2844" operator="equal">
      <formula>#REF!</formula>
    </cfRule>
    <cfRule type="cellIs" dxfId="2183" priority="2845" operator="equal">
      <formula>#REF!</formula>
    </cfRule>
    <cfRule type="cellIs" dxfId="2182" priority="2846" operator="equal">
      <formula>#REF!</formula>
    </cfRule>
    <cfRule type="cellIs" dxfId="2181" priority="2847" operator="equal">
      <formula>#REF!</formula>
    </cfRule>
    <cfRule type="cellIs" dxfId="2180" priority="2848" operator="equal">
      <formula>#REF!</formula>
    </cfRule>
    <cfRule type="cellIs" dxfId="2179" priority="2849" operator="equal">
      <formula>#REF!</formula>
    </cfRule>
    <cfRule type="cellIs" dxfId="2178" priority="2850" operator="equal">
      <formula>#REF!</formula>
    </cfRule>
    <cfRule type="cellIs" dxfId="2177" priority="2851" operator="equal">
      <formula>#REF!</formula>
    </cfRule>
    <cfRule type="cellIs" dxfId="2176" priority="2852" operator="equal">
      <formula>#REF!</formula>
    </cfRule>
    <cfRule type="cellIs" dxfId="2175" priority="2853" operator="equal">
      <formula>#REF!</formula>
    </cfRule>
    <cfRule type="cellIs" dxfId="2174" priority="2854" operator="equal">
      <formula>#REF!</formula>
    </cfRule>
    <cfRule type="cellIs" dxfId="2173" priority="2855" operator="equal">
      <formula>#REF!</formula>
    </cfRule>
    <cfRule type="cellIs" dxfId="2172" priority="2856" operator="equal">
      <formula>#REF!</formula>
    </cfRule>
    <cfRule type="cellIs" dxfId="2171" priority="2857" operator="equal">
      <formula>#REF!</formula>
    </cfRule>
    <cfRule type="cellIs" dxfId="2170" priority="2858" operator="equal">
      <formula>#REF!</formula>
    </cfRule>
    <cfRule type="cellIs" dxfId="2169" priority="2859" operator="equal">
      <formula>#REF!</formula>
    </cfRule>
    <cfRule type="cellIs" dxfId="2168" priority="2860" operator="equal">
      <formula>#REF!</formula>
    </cfRule>
    <cfRule type="cellIs" dxfId="2167" priority="2861" operator="equal">
      <formula>#REF!</formula>
    </cfRule>
    <cfRule type="cellIs" dxfId="2166" priority="2862" operator="equal">
      <formula>#REF!</formula>
    </cfRule>
    <cfRule type="cellIs" dxfId="2165" priority="2863" operator="equal">
      <formula>#REF!</formula>
    </cfRule>
    <cfRule type="cellIs" dxfId="2164" priority="2864" operator="equal">
      <formula>#REF!</formula>
    </cfRule>
    <cfRule type="cellIs" dxfId="2163" priority="2865" operator="equal">
      <formula>#REF!</formula>
    </cfRule>
    <cfRule type="cellIs" dxfId="2162" priority="2866" operator="equal">
      <formula>#REF!</formula>
    </cfRule>
    <cfRule type="cellIs" dxfId="2161" priority="2867" operator="equal">
      <formula>#REF!</formula>
    </cfRule>
    <cfRule type="cellIs" dxfId="2160" priority="2868" operator="equal">
      <formula>#REF!</formula>
    </cfRule>
    <cfRule type="cellIs" dxfId="2159" priority="2869" operator="equal">
      <formula>#REF!</formula>
    </cfRule>
    <cfRule type="cellIs" dxfId="2158" priority="2870" operator="equal">
      <formula>#REF!</formula>
    </cfRule>
    <cfRule type="cellIs" dxfId="2157" priority="2871" operator="equal">
      <formula>#REF!</formula>
    </cfRule>
    <cfRule type="cellIs" dxfId="2156" priority="2872" operator="equal">
      <formula>#REF!</formula>
    </cfRule>
    <cfRule type="cellIs" dxfId="2155" priority="2873" operator="equal">
      <formula>#REF!</formula>
    </cfRule>
    <cfRule type="cellIs" dxfId="2154" priority="2874" operator="equal">
      <formula>#REF!</formula>
    </cfRule>
  </conditionalFormatting>
  <conditionalFormatting sqref="AI259 AI261">
    <cfRule type="cellIs" dxfId="2153" priority="2831" operator="equal">
      <formula>"EXTREMO (RC/F)"</formula>
    </cfRule>
    <cfRule type="cellIs" dxfId="2152" priority="2832" operator="equal">
      <formula>"ALTO (RC/F)"</formula>
    </cfRule>
    <cfRule type="cellIs" dxfId="2151" priority="2833" operator="equal">
      <formula>"MODERADO (RC/F)"</formula>
    </cfRule>
    <cfRule type="cellIs" dxfId="2150" priority="2834" operator="equal">
      <formula>"EXTREMO"</formula>
    </cfRule>
    <cfRule type="cellIs" dxfId="2149" priority="2835" operator="equal">
      <formula>"ALTO"</formula>
    </cfRule>
    <cfRule type="cellIs" dxfId="2148" priority="2836" operator="equal">
      <formula>"MODERADO"</formula>
    </cfRule>
    <cfRule type="cellIs" dxfId="2147" priority="2837" operator="equal">
      <formula>"BAJO"</formula>
    </cfRule>
  </conditionalFormatting>
  <conditionalFormatting sqref="AI259 AI261">
    <cfRule type="cellIs" dxfId="2146" priority="2794" operator="equal">
      <formula>#REF!</formula>
    </cfRule>
    <cfRule type="cellIs" dxfId="2145" priority="2795" operator="equal">
      <formula>#REF!</formula>
    </cfRule>
    <cfRule type="cellIs" dxfId="2144" priority="2796" operator="equal">
      <formula>#REF!</formula>
    </cfRule>
    <cfRule type="cellIs" dxfId="2143" priority="2797" operator="equal">
      <formula>#REF!</formula>
    </cfRule>
    <cfRule type="cellIs" dxfId="2142" priority="2798" operator="equal">
      <formula>#REF!</formula>
    </cfRule>
    <cfRule type="cellIs" dxfId="2141" priority="2799" operator="equal">
      <formula>#REF!</formula>
    </cfRule>
    <cfRule type="cellIs" dxfId="2140" priority="2800" operator="equal">
      <formula>#REF!</formula>
    </cfRule>
    <cfRule type="cellIs" dxfId="2139" priority="2801" operator="equal">
      <formula>#REF!</formula>
    </cfRule>
    <cfRule type="cellIs" dxfId="2138" priority="2802" operator="equal">
      <formula>#REF!</formula>
    </cfRule>
    <cfRule type="cellIs" dxfId="2137" priority="2803" operator="equal">
      <formula>#REF!</formula>
    </cfRule>
    <cfRule type="cellIs" dxfId="2136" priority="2804" operator="equal">
      <formula>#REF!</formula>
    </cfRule>
    <cfRule type="cellIs" dxfId="2135" priority="2805" operator="equal">
      <formula>#REF!</formula>
    </cfRule>
    <cfRule type="cellIs" dxfId="2134" priority="2806" operator="equal">
      <formula>#REF!</formula>
    </cfRule>
    <cfRule type="cellIs" dxfId="2133" priority="2807" operator="equal">
      <formula>#REF!</formula>
    </cfRule>
    <cfRule type="cellIs" dxfId="2132" priority="2808" operator="equal">
      <formula>#REF!</formula>
    </cfRule>
    <cfRule type="cellIs" dxfId="2131" priority="2809" operator="equal">
      <formula>#REF!</formula>
    </cfRule>
    <cfRule type="cellIs" dxfId="2130" priority="2810" operator="equal">
      <formula>#REF!</formula>
    </cfRule>
    <cfRule type="cellIs" dxfId="2129" priority="2811" operator="equal">
      <formula>#REF!</formula>
    </cfRule>
    <cfRule type="cellIs" dxfId="2128" priority="2812" operator="equal">
      <formula>#REF!</formula>
    </cfRule>
    <cfRule type="cellIs" dxfId="2127" priority="2813" operator="equal">
      <formula>#REF!</formula>
    </cfRule>
    <cfRule type="cellIs" dxfId="2126" priority="2814" operator="equal">
      <formula>#REF!</formula>
    </cfRule>
    <cfRule type="cellIs" dxfId="2125" priority="2815" operator="equal">
      <formula>#REF!</formula>
    </cfRule>
    <cfRule type="cellIs" dxfId="2124" priority="2816" operator="equal">
      <formula>#REF!</formula>
    </cfRule>
    <cfRule type="cellIs" dxfId="2123" priority="2817" operator="equal">
      <formula>#REF!</formula>
    </cfRule>
    <cfRule type="cellIs" dxfId="2122" priority="2818" operator="equal">
      <formula>#REF!</formula>
    </cfRule>
    <cfRule type="cellIs" dxfId="2121" priority="2819" operator="equal">
      <formula>#REF!</formula>
    </cfRule>
    <cfRule type="cellIs" dxfId="2120" priority="2820" operator="equal">
      <formula>#REF!</formula>
    </cfRule>
    <cfRule type="cellIs" dxfId="2119" priority="2821" operator="equal">
      <formula>#REF!</formula>
    </cfRule>
    <cfRule type="cellIs" dxfId="2118" priority="2822" operator="equal">
      <formula>#REF!</formula>
    </cfRule>
    <cfRule type="cellIs" dxfId="2117" priority="2823" operator="equal">
      <formula>#REF!</formula>
    </cfRule>
    <cfRule type="cellIs" dxfId="2116" priority="2824" operator="equal">
      <formula>#REF!</formula>
    </cfRule>
    <cfRule type="cellIs" dxfId="2115" priority="2825" operator="equal">
      <formula>#REF!</formula>
    </cfRule>
    <cfRule type="cellIs" dxfId="2114" priority="2826" operator="equal">
      <formula>#REF!</formula>
    </cfRule>
    <cfRule type="cellIs" dxfId="2113" priority="2827" operator="equal">
      <formula>#REF!</formula>
    </cfRule>
    <cfRule type="cellIs" dxfId="2112" priority="2828" operator="equal">
      <formula>#REF!</formula>
    </cfRule>
    <cfRule type="cellIs" dxfId="2111" priority="2829" operator="equal">
      <formula>#REF!</formula>
    </cfRule>
    <cfRule type="cellIs" dxfId="2110" priority="2830" operator="equal">
      <formula>#REF!</formula>
    </cfRule>
  </conditionalFormatting>
  <conditionalFormatting sqref="AI259 AI261">
    <cfRule type="cellIs" dxfId="2109" priority="2787" operator="equal">
      <formula>"EXTREMO (RC/F)"</formula>
    </cfRule>
    <cfRule type="cellIs" dxfId="2108" priority="2788" operator="equal">
      <formula>"ALTO (RC/F)"</formula>
    </cfRule>
    <cfRule type="cellIs" dxfId="2107" priority="2789" operator="equal">
      <formula>"MODERADO (RC/F)"</formula>
    </cfRule>
    <cfRule type="cellIs" dxfId="2106" priority="2790" operator="equal">
      <formula>"EXTREMO"</formula>
    </cfRule>
    <cfRule type="cellIs" dxfId="2105" priority="2791" operator="equal">
      <formula>"ALTO"</formula>
    </cfRule>
    <cfRule type="cellIs" dxfId="2104" priority="2792" operator="equal">
      <formula>"MODERADO"</formula>
    </cfRule>
    <cfRule type="cellIs" dxfId="2103" priority="2793" operator="equal">
      <formula>"BAJO"</formula>
    </cfRule>
  </conditionalFormatting>
  <conditionalFormatting sqref="AI259 AI261">
    <cfRule type="cellIs" dxfId="2102" priority="2750" operator="equal">
      <formula>#REF!</formula>
    </cfRule>
    <cfRule type="cellIs" dxfId="2101" priority="2751" operator="equal">
      <formula>#REF!</formula>
    </cfRule>
    <cfRule type="cellIs" dxfId="2100" priority="2752" operator="equal">
      <formula>#REF!</formula>
    </cfRule>
    <cfRule type="cellIs" dxfId="2099" priority="2753" operator="equal">
      <formula>#REF!</formula>
    </cfRule>
    <cfRule type="cellIs" dxfId="2098" priority="2754" operator="equal">
      <formula>#REF!</formula>
    </cfRule>
    <cfRule type="cellIs" dxfId="2097" priority="2755" operator="equal">
      <formula>#REF!</formula>
    </cfRule>
    <cfRule type="cellIs" dxfId="2096" priority="2756" operator="equal">
      <formula>#REF!</formula>
    </cfRule>
    <cfRule type="cellIs" dxfId="2095" priority="2757" operator="equal">
      <formula>#REF!</formula>
    </cfRule>
    <cfRule type="cellIs" dxfId="2094" priority="2758" operator="equal">
      <formula>#REF!</formula>
    </cfRule>
    <cfRule type="cellIs" dxfId="2093" priority="2759" operator="equal">
      <formula>#REF!</formula>
    </cfRule>
    <cfRule type="cellIs" dxfId="2092" priority="2760" operator="equal">
      <formula>#REF!</formula>
    </cfRule>
    <cfRule type="cellIs" dxfId="2091" priority="2761" operator="equal">
      <formula>#REF!</formula>
    </cfRule>
    <cfRule type="cellIs" dxfId="2090" priority="2762" operator="equal">
      <formula>#REF!</formula>
    </cfRule>
    <cfRule type="cellIs" dxfId="2089" priority="2763" operator="equal">
      <formula>#REF!</formula>
    </cfRule>
    <cfRule type="cellIs" dxfId="2088" priority="2764" operator="equal">
      <formula>#REF!</formula>
    </cfRule>
    <cfRule type="cellIs" dxfId="2087" priority="2765" operator="equal">
      <formula>#REF!</formula>
    </cfRule>
    <cfRule type="cellIs" dxfId="2086" priority="2766" operator="equal">
      <formula>#REF!</formula>
    </cfRule>
    <cfRule type="cellIs" dxfId="2085" priority="2767" operator="equal">
      <formula>#REF!</formula>
    </cfRule>
    <cfRule type="cellIs" dxfId="2084" priority="2768" operator="equal">
      <formula>#REF!</formula>
    </cfRule>
    <cfRule type="cellIs" dxfId="2083" priority="2769" operator="equal">
      <formula>#REF!</formula>
    </cfRule>
    <cfRule type="cellIs" dxfId="2082" priority="2770" operator="equal">
      <formula>#REF!</formula>
    </cfRule>
    <cfRule type="cellIs" dxfId="2081" priority="2771" operator="equal">
      <formula>#REF!</formula>
    </cfRule>
    <cfRule type="cellIs" dxfId="2080" priority="2772" operator="equal">
      <formula>#REF!</formula>
    </cfRule>
    <cfRule type="cellIs" dxfId="2079" priority="2773" operator="equal">
      <formula>#REF!</formula>
    </cfRule>
    <cfRule type="cellIs" dxfId="2078" priority="2774" operator="equal">
      <formula>#REF!</formula>
    </cfRule>
    <cfRule type="cellIs" dxfId="2077" priority="2775" operator="equal">
      <formula>#REF!</formula>
    </cfRule>
    <cfRule type="cellIs" dxfId="2076" priority="2776" operator="equal">
      <formula>#REF!</formula>
    </cfRule>
    <cfRule type="cellIs" dxfId="2075" priority="2777" operator="equal">
      <formula>#REF!</formula>
    </cfRule>
    <cfRule type="cellIs" dxfId="2074" priority="2778" operator="equal">
      <formula>#REF!</formula>
    </cfRule>
    <cfRule type="cellIs" dxfId="2073" priority="2779" operator="equal">
      <formula>#REF!</formula>
    </cfRule>
    <cfRule type="cellIs" dxfId="2072" priority="2780" operator="equal">
      <formula>#REF!</formula>
    </cfRule>
    <cfRule type="cellIs" dxfId="2071" priority="2781" operator="equal">
      <formula>#REF!</formula>
    </cfRule>
    <cfRule type="cellIs" dxfId="2070" priority="2782" operator="equal">
      <formula>#REF!</formula>
    </cfRule>
    <cfRule type="cellIs" dxfId="2069" priority="2783" operator="equal">
      <formula>#REF!</formula>
    </cfRule>
    <cfRule type="cellIs" dxfId="2068" priority="2784" operator="equal">
      <formula>#REF!</formula>
    </cfRule>
    <cfRule type="cellIs" dxfId="2067" priority="2785" operator="equal">
      <formula>#REF!</formula>
    </cfRule>
    <cfRule type="cellIs" dxfId="2066" priority="2786" operator="equal">
      <formula>#REF!</formula>
    </cfRule>
  </conditionalFormatting>
  <conditionalFormatting sqref="AE251">
    <cfRule type="cellIs" dxfId="2065" priority="2745" operator="equal">
      <formula>"MUY ALTA"</formula>
    </cfRule>
    <cfRule type="cellIs" dxfId="2064" priority="2746" operator="equal">
      <formula>"ALTA"</formula>
    </cfRule>
    <cfRule type="cellIs" dxfId="2063" priority="2747" operator="equal">
      <formula>"MEDIA"</formula>
    </cfRule>
    <cfRule type="cellIs" dxfId="2062" priority="2748" operator="equal">
      <formula>"BAJA"</formula>
    </cfRule>
    <cfRule type="cellIs" dxfId="2061" priority="2749" operator="equal">
      <formula>"MUY BAJA"</formula>
    </cfRule>
  </conditionalFormatting>
  <conditionalFormatting sqref="AG261">
    <cfRule type="cellIs" dxfId="2060" priority="2740" operator="equal">
      <formula>"CATASTROFICO"</formula>
    </cfRule>
    <cfRule type="cellIs" dxfId="2059" priority="2741" operator="equal">
      <formula>"MAYOR"</formula>
    </cfRule>
    <cfRule type="cellIs" dxfId="2058" priority="2742" operator="equal">
      <formula>"MODERADO"</formula>
    </cfRule>
    <cfRule type="cellIs" dxfId="2057" priority="2743" operator="equal">
      <formula>"MENOR"</formula>
    </cfRule>
    <cfRule type="cellIs" dxfId="2056" priority="2744" operator="equal">
      <formula>"LEVE"</formula>
    </cfRule>
  </conditionalFormatting>
  <conditionalFormatting sqref="Q292 Q281 Q287 Q294:Q295 Q297 Q289 Q309:Q310 AI309:AI310">
    <cfRule type="cellIs" dxfId="2055" priority="2491" operator="equal">
      <formula>#REF!</formula>
    </cfRule>
    <cfRule type="cellIs" dxfId="2054" priority="2494" operator="equal">
      <formula>#REF!</formula>
    </cfRule>
    <cfRule type="cellIs" dxfId="2053" priority="2495" operator="equal">
      <formula>#REF!</formula>
    </cfRule>
    <cfRule type="cellIs" dxfId="2052" priority="2496" operator="equal">
      <formula>#REF!</formula>
    </cfRule>
    <cfRule type="cellIs" dxfId="2051" priority="2497" operator="equal">
      <formula>#REF!</formula>
    </cfRule>
    <cfRule type="cellIs" dxfId="2050" priority="2498" operator="equal">
      <formula>#REF!</formula>
    </cfRule>
    <cfRule type="cellIs" dxfId="2049" priority="2499" operator="equal">
      <formula>#REF!</formula>
    </cfRule>
    <cfRule type="cellIs" dxfId="2048" priority="2500" operator="equal">
      <formula>#REF!</formula>
    </cfRule>
    <cfRule type="cellIs" dxfId="2047" priority="2501" operator="equal">
      <formula>#REF!</formula>
    </cfRule>
    <cfRule type="cellIs" dxfId="2046" priority="2502" operator="equal">
      <formula>#REF!</formula>
    </cfRule>
    <cfRule type="cellIs" dxfId="2045" priority="2503" operator="equal">
      <formula>#REF!</formula>
    </cfRule>
    <cfRule type="cellIs" dxfId="2044" priority="2504" operator="equal">
      <formula>#REF!</formula>
    </cfRule>
    <cfRule type="cellIs" dxfId="2043" priority="2505" operator="equal">
      <formula>#REF!</formula>
    </cfRule>
    <cfRule type="cellIs" dxfId="2042" priority="2506" operator="equal">
      <formula>#REF!</formula>
    </cfRule>
    <cfRule type="cellIs" dxfId="2041" priority="2507" operator="equal">
      <formula>#REF!</formula>
    </cfRule>
    <cfRule type="cellIs" dxfId="2040" priority="2508" operator="equal">
      <formula>#REF!</formula>
    </cfRule>
    <cfRule type="cellIs" dxfId="2039" priority="2509" operator="equal">
      <formula>#REF!</formula>
    </cfRule>
    <cfRule type="cellIs" dxfId="2038" priority="2510" operator="equal">
      <formula>#REF!</formula>
    </cfRule>
    <cfRule type="cellIs" dxfId="2037" priority="2511" operator="equal">
      <formula>#REF!</formula>
    </cfRule>
    <cfRule type="cellIs" dxfId="2036" priority="2512" operator="equal">
      <formula>#REF!</formula>
    </cfRule>
    <cfRule type="cellIs" dxfId="2035" priority="2513" operator="equal">
      <formula>#REF!</formula>
    </cfRule>
    <cfRule type="cellIs" dxfId="2034" priority="2514" operator="equal">
      <formula>#REF!</formula>
    </cfRule>
    <cfRule type="cellIs" dxfId="2033" priority="2515" operator="equal">
      <formula>#REF!</formula>
    </cfRule>
    <cfRule type="cellIs" dxfId="2032" priority="2516" operator="equal">
      <formula>#REF!</formula>
    </cfRule>
    <cfRule type="cellIs" dxfId="2031" priority="2517" operator="equal">
      <formula>#REF!</formula>
    </cfRule>
    <cfRule type="cellIs" dxfId="2030" priority="2518" operator="equal">
      <formula>#REF!</formula>
    </cfRule>
    <cfRule type="cellIs" dxfId="2029" priority="2519" operator="equal">
      <formula>#REF!</formula>
    </cfRule>
    <cfRule type="cellIs" dxfId="2028" priority="2520" operator="equal">
      <formula>#REF!</formula>
    </cfRule>
    <cfRule type="cellIs" dxfId="2027" priority="2521" operator="equal">
      <formula>#REF!</formula>
    </cfRule>
    <cfRule type="cellIs" dxfId="2026" priority="2522" operator="equal">
      <formula>#REF!</formula>
    </cfRule>
    <cfRule type="cellIs" dxfId="2025" priority="2523" operator="equal">
      <formula>#REF!</formula>
    </cfRule>
    <cfRule type="cellIs" dxfId="2024" priority="2524" operator="equal">
      <formula>#REF!</formula>
    </cfRule>
    <cfRule type="cellIs" dxfId="2023" priority="2525" operator="equal">
      <formula>#REF!</formula>
    </cfRule>
    <cfRule type="cellIs" dxfId="2022" priority="2526" operator="equal">
      <formula>#REF!</formula>
    </cfRule>
    <cfRule type="cellIs" dxfId="2021" priority="2527" operator="equal">
      <formula>#REF!</formula>
    </cfRule>
    <cfRule type="cellIs" dxfId="2020" priority="2528" operator="equal">
      <formula>#REF!</formula>
    </cfRule>
    <cfRule type="cellIs" dxfId="2019" priority="2529" operator="equal">
      <formula>#REF!</formula>
    </cfRule>
  </conditionalFormatting>
  <conditionalFormatting sqref="N292 I292 I294 N281 N287 N294:N295 N297 N289 N309:N310">
    <cfRule type="cellIs" dxfId="2018" priority="2493" operator="equal">
      <formula>#REF!</formula>
    </cfRule>
  </conditionalFormatting>
  <conditionalFormatting sqref="I281">
    <cfRule type="cellIs" dxfId="2017" priority="2492" operator="equal">
      <formula>#REF!</formula>
    </cfRule>
  </conditionalFormatting>
  <conditionalFormatting sqref="L292 L294 L281 L287 L289 L301:L302 L309:L310">
    <cfRule type="cellIs" dxfId="2016" priority="2486" operator="equal">
      <formula>"ALTA"</formula>
    </cfRule>
    <cfRule type="cellIs" dxfId="2015" priority="2487" operator="equal">
      <formula>"MUY ALTA"</formula>
    </cfRule>
    <cfRule type="cellIs" dxfId="2014" priority="2488" operator="equal">
      <formula>"MEDIA"</formula>
    </cfRule>
    <cfRule type="cellIs" dxfId="2013" priority="2489" operator="equal">
      <formula>"BAJA"</formula>
    </cfRule>
    <cfRule type="cellIs" dxfId="2012" priority="2490" operator="equal">
      <formula>"MUY BAJA"</formula>
    </cfRule>
  </conditionalFormatting>
  <conditionalFormatting sqref="N292 N281 N287 N294:N295 N297 N289 N301:N302 N309:N310">
    <cfRule type="cellIs" dxfId="2011" priority="2478" operator="equal">
      <formula>"CATASTRÓFICO (RC-F)"</formula>
    </cfRule>
    <cfRule type="cellIs" dxfId="2010" priority="2479" operator="equal">
      <formula>"MAYOR (RC-F)"</formula>
    </cfRule>
    <cfRule type="cellIs" dxfId="2009" priority="2480" operator="equal">
      <formula>"MODERADO (RC-F)"</formula>
    </cfRule>
    <cfRule type="cellIs" dxfId="2008" priority="2481" operator="equal">
      <formula>"CATASTRÓFICO"</formula>
    </cfRule>
    <cfRule type="cellIs" dxfId="2007" priority="2482" operator="equal">
      <formula>"MAYOR"</formula>
    </cfRule>
    <cfRule type="cellIs" dxfId="2006" priority="2483" operator="equal">
      <formula>"MODERADO"</formula>
    </cfRule>
    <cfRule type="cellIs" dxfId="2005" priority="2484" operator="equal">
      <formula>"MENOR"</formula>
    </cfRule>
    <cfRule type="cellIs" dxfId="2004" priority="2485" operator="equal">
      <formula>"LEVE"</formula>
    </cfRule>
  </conditionalFormatting>
  <conditionalFormatting sqref="Q292 AI292 AI281 AI287 Q281 Q287 Q294:Q295 Q297 AI295 Q289 AI289 Q301:Q302 AI301:AI302 Q309:Q310 AI309:AI310">
    <cfRule type="cellIs" dxfId="2003" priority="2471" operator="equal">
      <formula>"EXTREMO (RC/F)"</formula>
    </cfRule>
    <cfRule type="cellIs" dxfId="2002" priority="2472" operator="equal">
      <formula>"ALTO (RC/F)"</formula>
    </cfRule>
    <cfRule type="cellIs" dxfId="2001" priority="2473" operator="equal">
      <formula>"MODERADO (RC/F)"</formula>
    </cfRule>
    <cfRule type="cellIs" dxfId="2000" priority="2474" operator="equal">
      <formula>"EXTREMO"</formula>
    </cfRule>
    <cfRule type="cellIs" dxfId="1999" priority="2475" operator="equal">
      <formula>"ALTO"</formula>
    </cfRule>
    <cfRule type="cellIs" dxfId="1998" priority="2476" operator="equal">
      <formula>"MODERADO"</formula>
    </cfRule>
    <cfRule type="cellIs" dxfId="1997" priority="2477" operator="equal">
      <formula>"BAJO"</formula>
    </cfRule>
  </conditionalFormatting>
  <conditionalFormatting sqref="AE284 AE281 AE292 AE289 AE301:AE304 AE309:AE310">
    <cfRule type="cellIs" dxfId="1996" priority="2466" operator="equal">
      <formula>"MUY ALTA"</formula>
    </cfRule>
    <cfRule type="cellIs" dxfId="1995" priority="2467" operator="equal">
      <formula>"ALTA"</formula>
    </cfRule>
    <cfRule type="cellIs" dxfId="1994" priority="2468" operator="equal">
      <formula>"MEDIA"</formula>
    </cfRule>
    <cfRule type="cellIs" dxfId="1993" priority="2469" operator="equal">
      <formula>"BAJA"</formula>
    </cfRule>
    <cfRule type="cellIs" dxfId="1992" priority="2470" operator="equal">
      <formula>"MUY BAJA"</formula>
    </cfRule>
  </conditionalFormatting>
  <conditionalFormatting sqref="AG292 AG281 AG287 AG295 AG289 AG301:AG302 AG309:AG310">
    <cfRule type="cellIs" dxfId="1991" priority="2461" operator="equal">
      <formula>"CATASTROFICO"</formula>
    </cfRule>
    <cfRule type="cellIs" dxfId="1990" priority="2462" operator="equal">
      <formula>"MAYOR"</formula>
    </cfRule>
    <cfRule type="cellIs" dxfId="1989" priority="2463" operator="equal">
      <formula>"MODERADO"</formula>
    </cfRule>
    <cfRule type="cellIs" dxfId="1988" priority="2464" operator="equal">
      <formula>"MENOR"</formula>
    </cfRule>
    <cfRule type="cellIs" dxfId="1987" priority="2465" operator="equal">
      <formula>"LEVE"</formula>
    </cfRule>
  </conditionalFormatting>
  <conditionalFormatting sqref="AI292 AI281 AI287 AI295 AI289">
    <cfRule type="cellIs" dxfId="1986" priority="2424" operator="equal">
      <formula>#REF!</formula>
    </cfRule>
    <cfRule type="cellIs" dxfId="1985" priority="2425" operator="equal">
      <formula>#REF!</formula>
    </cfRule>
    <cfRule type="cellIs" dxfId="1984" priority="2426" operator="equal">
      <formula>#REF!</formula>
    </cfRule>
    <cfRule type="cellIs" dxfId="1983" priority="2427" operator="equal">
      <formula>#REF!</formula>
    </cfRule>
    <cfRule type="cellIs" dxfId="1982" priority="2428" operator="equal">
      <formula>#REF!</formula>
    </cfRule>
    <cfRule type="cellIs" dxfId="1981" priority="2429" operator="equal">
      <formula>#REF!</formula>
    </cfRule>
    <cfRule type="cellIs" dxfId="1980" priority="2430" operator="equal">
      <formula>#REF!</formula>
    </cfRule>
    <cfRule type="cellIs" dxfId="1979" priority="2431" operator="equal">
      <formula>#REF!</formula>
    </cfRule>
    <cfRule type="cellIs" dxfId="1978" priority="2432" operator="equal">
      <formula>#REF!</formula>
    </cfRule>
    <cfRule type="cellIs" dxfId="1977" priority="2433" operator="equal">
      <formula>#REF!</formula>
    </cfRule>
    <cfRule type="cellIs" dxfId="1976" priority="2434" operator="equal">
      <formula>#REF!</formula>
    </cfRule>
    <cfRule type="cellIs" dxfId="1975" priority="2435" operator="equal">
      <formula>#REF!</formula>
    </cfRule>
    <cfRule type="cellIs" dxfId="1974" priority="2436" operator="equal">
      <formula>#REF!</formula>
    </cfRule>
    <cfRule type="cellIs" dxfId="1973" priority="2437" operator="equal">
      <formula>#REF!</formula>
    </cfRule>
    <cfRule type="cellIs" dxfId="1972" priority="2438" operator="equal">
      <formula>#REF!</formula>
    </cfRule>
    <cfRule type="cellIs" dxfId="1971" priority="2439" operator="equal">
      <formula>#REF!</formula>
    </cfRule>
    <cfRule type="cellIs" dxfId="1970" priority="2440" operator="equal">
      <formula>#REF!</formula>
    </cfRule>
    <cfRule type="cellIs" dxfId="1969" priority="2441" operator="equal">
      <formula>#REF!</formula>
    </cfRule>
    <cfRule type="cellIs" dxfId="1968" priority="2442" operator="equal">
      <formula>#REF!</formula>
    </cfRule>
    <cfRule type="cellIs" dxfId="1967" priority="2443" operator="equal">
      <formula>#REF!</formula>
    </cfRule>
    <cfRule type="cellIs" dxfId="1966" priority="2444" operator="equal">
      <formula>#REF!</formula>
    </cfRule>
    <cfRule type="cellIs" dxfId="1965" priority="2445" operator="equal">
      <formula>#REF!</formula>
    </cfRule>
    <cfRule type="cellIs" dxfId="1964" priority="2446" operator="equal">
      <formula>#REF!</formula>
    </cfRule>
    <cfRule type="cellIs" dxfId="1963" priority="2447" operator="equal">
      <formula>#REF!</formula>
    </cfRule>
    <cfRule type="cellIs" dxfId="1962" priority="2448" operator="equal">
      <formula>#REF!</formula>
    </cfRule>
    <cfRule type="cellIs" dxfId="1961" priority="2449" operator="equal">
      <formula>#REF!</formula>
    </cfRule>
    <cfRule type="cellIs" dxfId="1960" priority="2450" operator="equal">
      <formula>#REF!</formula>
    </cfRule>
    <cfRule type="cellIs" dxfId="1959" priority="2451" operator="equal">
      <formula>#REF!</formula>
    </cfRule>
    <cfRule type="cellIs" dxfId="1958" priority="2452" operator="equal">
      <formula>#REF!</formula>
    </cfRule>
    <cfRule type="cellIs" dxfId="1957" priority="2453" operator="equal">
      <formula>#REF!</formula>
    </cfRule>
    <cfRule type="cellIs" dxfId="1956" priority="2454" operator="equal">
      <formula>#REF!</formula>
    </cfRule>
    <cfRule type="cellIs" dxfId="1955" priority="2455" operator="equal">
      <formula>#REF!</formula>
    </cfRule>
    <cfRule type="cellIs" dxfId="1954" priority="2456" operator="equal">
      <formula>#REF!</formula>
    </cfRule>
    <cfRule type="cellIs" dxfId="1953" priority="2457" operator="equal">
      <formula>#REF!</formula>
    </cfRule>
    <cfRule type="cellIs" dxfId="1952" priority="2458" operator="equal">
      <formula>#REF!</formula>
    </cfRule>
    <cfRule type="cellIs" dxfId="1951" priority="2459" operator="equal">
      <formula>#REF!</formula>
    </cfRule>
    <cfRule type="cellIs" dxfId="1950" priority="2460" operator="equal">
      <formula>#REF!</formula>
    </cfRule>
  </conditionalFormatting>
  <conditionalFormatting sqref="G292 G294">
    <cfRule type="cellIs" dxfId="1949" priority="2423" operator="equal">
      <formula>#REF!</formula>
    </cfRule>
  </conditionalFormatting>
  <conditionalFormatting sqref="AE282">
    <cfRule type="cellIs" dxfId="1948" priority="2418" operator="equal">
      <formula>"MUY ALTA"</formula>
    </cfRule>
    <cfRule type="cellIs" dxfId="1947" priority="2419" operator="equal">
      <formula>"ALTA"</formula>
    </cfRule>
    <cfRule type="cellIs" dxfId="1946" priority="2420" operator="equal">
      <formula>"MEDIA"</formula>
    </cfRule>
    <cfRule type="cellIs" dxfId="1945" priority="2421" operator="equal">
      <formula>"BAJA"</formula>
    </cfRule>
    <cfRule type="cellIs" dxfId="1944" priority="2422" operator="equal">
      <formula>"MUY BAJA"</formula>
    </cfRule>
  </conditionalFormatting>
  <conditionalFormatting sqref="AE299">
    <cfRule type="cellIs" dxfId="1943" priority="2359" operator="equal">
      <formula>"MUY ALTA"</formula>
    </cfRule>
    <cfRule type="cellIs" dxfId="1942" priority="2360" operator="equal">
      <formula>"ALTA"</formula>
    </cfRule>
    <cfRule type="cellIs" dxfId="1941" priority="2361" operator="equal">
      <formula>"MEDIA"</formula>
    </cfRule>
    <cfRule type="cellIs" dxfId="1940" priority="2362" operator="equal">
      <formula>"BAJA"</formula>
    </cfRule>
    <cfRule type="cellIs" dxfId="1939" priority="2363" operator="equal">
      <formula>"MUY BAJA"</formula>
    </cfRule>
  </conditionalFormatting>
  <conditionalFormatting sqref="AI298">
    <cfRule type="cellIs" dxfId="1938" priority="2411" operator="equal">
      <formula>"EXTREMO (RC/F)"</formula>
    </cfRule>
    <cfRule type="cellIs" dxfId="1937" priority="2412" operator="equal">
      <formula>"ALTO (RC/F)"</formula>
    </cfRule>
    <cfRule type="cellIs" dxfId="1936" priority="2413" operator="equal">
      <formula>"MODERADO (RC/F)"</formula>
    </cfRule>
    <cfRule type="cellIs" dxfId="1935" priority="2414" operator="equal">
      <formula>"EXTREMO"</formula>
    </cfRule>
    <cfRule type="cellIs" dxfId="1934" priority="2415" operator="equal">
      <formula>"ALTO"</formula>
    </cfRule>
    <cfRule type="cellIs" dxfId="1933" priority="2416" operator="equal">
      <formula>"MODERADO"</formula>
    </cfRule>
    <cfRule type="cellIs" dxfId="1932" priority="2417" operator="equal">
      <formula>"BAJO"</formula>
    </cfRule>
  </conditionalFormatting>
  <conditionalFormatting sqref="AE298">
    <cfRule type="cellIs" dxfId="1931" priority="2406" operator="equal">
      <formula>"MUY ALTA"</formula>
    </cfRule>
    <cfRule type="cellIs" dxfId="1930" priority="2407" operator="equal">
      <formula>"ALTA"</formula>
    </cfRule>
    <cfRule type="cellIs" dxfId="1929" priority="2408" operator="equal">
      <formula>"MEDIA"</formula>
    </cfRule>
    <cfRule type="cellIs" dxfId="1928" priority="2409" operator="equal">
      <formula>"BAJA"</formula>
    </cfRule>
    <cfRule type="cellIs" dxfId="1927" priority="2410" operator="equal">
      <formula>"MUY BAJA"</formula>
    </cfRule>
  </conditionalFormatting>
  <conditionalFormatting sqref="AG298">
    <cfRule type="cellIs" dxfId="1926" priority="2401" operator="equal">
      <formula>"CATASTROFICO"</formula>
    </cfRule>
    <cfRule type="cellIs" dxfId="1925" priority="2402" operator="equal">
      <formula>"MAYOR"</formula>
    </cfRule>
    <cfRule type="cellIs" dxfId="1924" priority="2403" operator="equal">
      <formula>"MODERADO"</formula>
    </cfRule>
    <cfRule type="cellIs" dxfId="1923" priority="2404" operator="equal">
      <formula>"MENOR"</formula>
    </cfRule>
    <cfRule type="cellIs" dxfId="1922" priority="2405" operator="equal">
      <formula>"LEVE"</formula>
    </cfRule>
  </conditionalFormatting>
  <conditionalFormatting sqref="AI298 Q301:Q302 AI301:AI302">
    <cfRule type="cellIs" dxfId="1921" priority="2364" operator="equal">
      <formula>#REF!</formula>
    </cfRule>
    <cfRule type="cellIs" dxfId="1920" priority="2365" operator="equal">
      <formula>#REF!</formula>
    </cfRule>
    <cfRule type="cellIs" dxfId="1919" priority="2366" operator="equal">
      <formula>#REF!</formula>
    </cfRule>
    <cfRule type="cellIs" dxfId="1918" priority="2367" operator="equal">
      <formula>#REF!</formula>
    </cfRule>
    <cfRule type="cellIs" dxfId="1917" priority="2368" operator="equal">
      <formula>#REF!</formula>
    </cfRule>
    <cfRule type="cellIs" dxfId="1916" priority="2369" operator="equal">
      <formula>#REF!</formula>
    </cfRule>
    <cfRule type="cellIs" dxfId="1915" priority="2370" operator="equal">
      <formula>#REF!</formula>
    </cfRule>
    <cfRule type="cellIs" dxfId="1914" priority="2371" operator="equal">
      <formula>#REF!</formula>
    </cfRule>
    <cfRule type="cellIs" dxfId="1913" priority="2372" operator="equal">
      <formula>#REF!</formula>
    </cfRule>
    <cfRule type="cellIs" dxfId="1912" priority="2373" operator="equal">
      <formula>#REF!</formula>
    </cfRule>
    <cfRule type="cellIs" dxfId="1911" priority="2374" operator="equal">
      <formula>#REF!</formula>
    </cfRule>
    <cfRule type="cellIs" dxfId="1910" priority="2375" operator="equal">
      <formula>#REF!</formula>
    </cfRule>
    <cfRule type="cellIs" dxfId="1909" priority="2376" operator="equal">
      <formula>#REF!</formula>
    </cfRule>
    <cfRule type="cellIs" dxfId="1908" priority="2377" operator="equal">
      <formula>#REF!</formula>
    </cfRule>
    <cfRule type="cellIs" dxfId="1907" priority="2378" operator="equal">
      <formula>#REF!</formula>
    </cfRule>
    <cfRule type="cellIs" dxfId="1906" priority="2379" operator="equal">
      <formula>#REF!</formula>
    </cfRule>
    <cfRule type="cellIs" dxfId="1905" priority="2380" operator="equal">
      <formula>#REF!</formula>
    </cfRule>
    <cfRule type="cellIs" dxfId="1904" priority="2381" operator="equal">
      <formula>#REF!</formula>
    </cfRule>
    <cfRule type="cellIs" dxfId="1903" priority="2382" operator="equal">
      <formula>#REF!</formula>
    </cfRule>
    <cfRule type="cellIs" dxfId="1902" priority="2383" operator="equal">
      <formula>#REF!</formula>
    </cfRule>
    <cfRule type="cellIs" dxfId="1901" priority="2384" operator="equal">
      <formula>#REF!</formula>
    </cfRule>
    <cfRule type="cellIs" dxfId="1900" priority="2385" operator="equal">
      <formula>#REF!</formula>
    </cfRule>
    <cfRule type="cellIs" dxfId="1899" priority="2386" operator="equal">
      <formula>#REF!</formula>
    </cfRule>
    <cfRule type="cellIs" dxfId="1898" priority="2387" operator="equal">
      <formula>#REF!</formula>
    </cfRule>
    <cfRule type="cellIs" dxfId="1897" priority="2388" operator="equal">
      <formula>#REF!</formula>
    </cfRule>
    <cfRule type="cellIs" dxfId="1896" priority="2389" operator="equal">
      <formula>#REF!</formula>
    </cfRule>
    <cfRule type="cellIs" dxfId="1895" priority="2390" operator="equal">
      <formula>#REF!</formula>
    </cfRule>
    <cfRule type="cellIs" dxfId="1894" priority="2391" operator="equal">
      <formula>#REF!</formula>
    </cfRule>
    <cfRule type="cellIs" dxfId="1893" priority="2392" operator="equal">
      <formula>#REF!</formula>
    </cfRule>
    <cfRule type="cellIs" dxfId="1892" priority="2393" operator="equal">
      <formula>#REF!</formula>
    </cfRule>
    <cfRule type="cellIs" dxfId="1891" priority="2394" operator="equal">
      <formula>#REF!</formula>
    </cfRule>
    <cfRule type="cellIs" dxfId="1890" priority="2395" operator="equal">
      <formula>#REF!</formula>
    </cfRule>
    <cfRule type="cellIs" dxfId="1889" priority="2396" operator="equal">
      <formula>#REF!</formula>
    </cfRule>
    <cfRule type="cellIs" dxfId="1888" priority="2397" operator="equal">
      <formula>#REF!</formula>
    </cfRule>
    <cfRule type="cellIs" dxfId="1887" priority="2398" operator="equal">
      <formula>#REF!</formula>
    </cfRule>
    <cfRule type="cellIs" dxfId="1886" priority="2399" operator="equal">
      <formula>#REF!</formula>
    </cfRule>
    <cfRule type="cellIs" dxfId="1885" priority="2400" operator="equal">
      <formula>#REF!</formula>
    </cfRule>
  </conditionalFormatting>
  <conditionalFormatting sqref="L298">
    <cfRule type="cellIs" dxfId="1884" priority="2354" operator="equal">
      <formula>"ALTA"</formula>
    </cfRule>
    <cfRule type="cellIs" dxfId="1883" priority="2355" operator="equal">
      <formula>"MUY ALTA"</formula>
    </cfRule>
    <cfRule type="cellIs" dxfId="1882" priority="2356" operator="equal">
      <formula>"MEDIA"</formula>
    </cfRule>
    <cfRule type="cellIs" dxfId="1881" priority="2357" operator="equal">
      <formula>"BAJA"</formula>
    </cfRule>
    <cfRule type="cellIs" dxfId="1880" priority="2358" operator="equal">
      <formula>"MUY BAJA"</formula>
    </cfRule>
  </conditionalFormatting>
  <conditionalFormatting sqref="N298 N301:N302 I302:I305">
    <cfRule type="cellIs" dxfId="1879" priority="2353" operator="equal">
      <formula>#REF!</formula>
    </cfRule>
  </conditionalFormatting>
  <conditionalFormatting sqref="N298">
    <cfRule type="cellIs" dxfId="1878" priority="2345" operator="equal">
      <formula>"CATASTRÓFICO (RC-F)"</formula>
    </cfRule>
    <cfRule type="cellIs" dxfId="1877" priority="2346" operator="equal">
      <formula>"MAYOR (RC-F)"</formula>
    </cfRule>
    <cfRule type="cellIs" dxfId="1876" priority="2347" operator="equal">
      <formula>"MODERADO (RC-F)"</formula>
    </cfRule>
    <cfRule type="cellIs" dxfId="1875" priority="2348" operator="equal">
      <formula>"CATASTRÓFICO"</formula>
    </cfRule>
    <cfRule type="cellIs" dxfId="1874" priority="2349" operator="equal">
      <formula>"MAYOR"</formula>
    </cfRule>
    <cfRule type="cellIs" dxfId="1873" priority="2350" operator="equal">
      <formula>"MODERADO"</formula>
    </cfRule>
    <cfRule type="cellIs" dxfId="1872" priority="2351" operator="equal">
      <formula>"MENOR"</formula>
    </cfRule>
    <cfRule type="cellIs" dxfId="1871" priority="2352" operator="equal">
      <formula>"LEVE"</formula>
    </cfRule>
  </conditionalFormatting>
  <conditionalFormatting sqref="Q298">
    <cfRule type="cellIs" dxfId="1870" priority="2308" operator="equal">
      <formula>#REF!</formula>
    </cfRule>
    <cfRule type="cellIs" dxfId="1869" priority="2309" operator="equal">
      <formula>#REF!</formula>
    </cfRule>
    <cfRule type="cellIs" dxfId="1868" priority="2310" operator="equal">
      <formula>#REF!</formula>
    </cfRule>
    <cfRule type="cellIs" dxfId="1867" priority="2311" operator="equal">
      <formula>#REF!</formula>
    </cfRule>
    <cfRule type="cellIs" dxfId="1866" priority="2312" operator="equal">
      <formula>#REF!</formula>
    </cfRule>
    <cfRule type="cellIs" dxfId="1865" priority="2313" operator="equal">
      <formula>#REF!</formula>
    </cfRule>
    <cfRule type="cellIs" dxfId="1864" priority="2314" operator="equal">
      <formula>#REF!</formula>
    </cfRule>
    <cfRule type="cellIs" dxfId="1863" priority="2315" operator="equal">
      <formula>#REF!</formula>
    </cfRule>
    <cfRule type="cellIs" dxfId="1862" priority="2316" operator="equal">
      <formula>#REF!</formula>
    </cfRule>
    <cfRule type="cellIs" dxfId="1861" priority="2317" operator="equal">
      <formula>#REF!</formula>
    </cfRule>
    <cfRule type="cellIs" dxfId="1860" priority="2318" operator="equal">
      <formula>#REF!</formula>
    </cfRule>
    <cfRule type="cellIs" dxfId="1859" priority="2319" operator="equal">
      <formula>#REF!</formula>
    </cfRule>
    <cfRule type="cellIs" dxfId="1858" priority="2320" operator="equal">
      <formula>#REF!</formula>
    </cfRule>
    <cfRule type="cellIs" dxfId="1857" priority="2321" operator="equal">
      <formula>#REF!</formula>
    </cfRule>
    <cfRule type="cellIs" dxfId="1856" priority="2322" operator="equal">
      <formula>#REF!</formula>
    </cfRule>
    <cfRule type="cellIs" dxfId="1855" priority="2323" operator="equal">
      <formula>#REF!</formula>
    </cfRule>
    <cfRule type="cellIs" dxfId="1854" priority="2324" operator="equal">
      <formula>#REF!</formula>
    </cfRule>
    <cfRule type="cellIs" dxfId="1853" priority="2325" operator="equal">
      <formula>#REF!</formula>
    </cfRule>
    <cfRule type="cellIs" dxfId="1852" priority="2326" operator="equal">
      <formula>#REF!</formula>
    </cfRule>
    <cfRule type="cellIs" dxfId="1851" priority="2327" operator="equal">
      <formula>#REF!</formula>
    </cfRule>
    <cfRule type="cellIs" dxfId="1850" priority="2328" operator="equal">
      <formula>#REF!</formula>
    </cfRule>
    <cfRule type="cellIs" dxfId="1849" priority="2329" operator="equal">
      <formula>#REF!</formula>
    </cfRule>
    <cfRule type="cellIs" dxfId="1848" priority="2330" operator="equal">
      <formula>#REF!</formula>
    </cfRule>
    <cfRule type="cellIs" dxfId="1847" priority="2331" operator="equal">
      <formula>#REF!</formula>
    </cfRule>
    <cfRule type="cellIs" dxfId="1846" priority="2332" operator="equal">
      <formula>#REF!</formula>
    </cfRule>
    <cfRule type="cellIs" dxfId="1845" priority="2333" operator="equal">
      <formula>#REF!</formula>
    </cfRule>
    <cfRule type="cellIs" dxfId="1844" priority="2334" operator="equal">
      <formula>#REF!</formula>
    </cfRule>
    <cfRule type="cellIs" dxfId="1843" priority="2335" operator="equal">
      <formula>#REF!</formula>
    </cfRule>
    <cfRule type="cellIs" dxfId="1842" priority="2336" operator="equal">
      <formula>#REF!</formula>
    </cfRule>
    <cfRule type="cellIs" dxfId="1841" priority="2337" operator="equal">
      <formula>#REF!</formula>
    </cfRule>
    <cfRule type="cellIs" dxfId="1840" priority="2338" operator="equal">
      <formula>#REF!</formula>
    </cfRule>
    <cfRule type="cellIs" dxfId="1839" priority="2339" operator="equal">
      <formula>#REF!</formula>
    </cfRule>
    <cfRule type="cellIs" dxfId="1838" priority="2340" operator="equal">
      <formula>#REF!</formula>
    </cfRule>
    <cfRule type="cellIs" dxfId="1837" priority="2341" operator="equal">
      <formula>#REF!</formula>
    </cfRule>
    <cfRule type="cellIs" dxfId="1836" priority="2342" operator="equal">
      <formula>#REF!</formula>
    </cfRule>
    <cfRule type="cellIs" dxfId="1835" priority="2343" operator="equal">
      <formula>#REF!</formula>
    </cfRule>
    <cfRule type="cellIs" dxfId="1834" priority="2344" operator="equal">
      <formula>#REF!</formula>
    </cfRule>
  </conditionalFormatting>
  <conditionalFormatting sqref="Q298">
    <cfRule type="cellIs" dxfId="1833" priority="2301" operator="equal">
      <formula>"EXTREMO (RC/F)"</formula>
    </cfRule>
    <cfRule type="cellIs" dxfId="1832" priority="2302" operator="equal">
      <formula>"ALTO (RC/F)"</formula>
    </cfRule>
    <cfRule type="cellIs" dxfId="1831" priority="2303" operator="equal">
      <formula>"MODERADO (RC/F)"</formula>
    </cfRule>
    <cfRule type="cellIs" dxfId="1830" priority="2304" operator="equal">
      <formula>"EXTREMO"</formula>
    </cfRule>
    <cfRule type="cellIs" dxfId="1829" priority="2305" operator="equal">
      <formula>"ALTO"</formula>
    </cfRule>
    <cfRule type="cellIs" dxfId="1828" priority="2306" operator="equal">
      <formula>"MODERADO"</formula>
    </cfRule>
    <cfRule type="cellIs" dxfId="1827" priority="2307" operator="equal">
      <formula>"BAJO"</formula>
    </cfRule>
  </conditionalFormatting>
  <conditionalFormatting sqref="AE293">
    <cfRule type="cellIs" dxfId="1826" priority="2296" operator="equal">
      <formula>"MUY ALTA"</formula>
    </cfRule>
    <cfRule type="cellIs" dxfId="1825" priority="2297" operator="equal">
      <formula>"ALTA"</formula>
    </cfRule>
    <cfRule type="cellIs" dxfId="1824" priority="2298" operator="equal">
      <formula>"MEDIA"</formula>
    </cfRule>
    <cfRule type="cellIs" dxfId="1823" priority="2299" operator="equal">
      <formula>"BAJA"</formula>
    </cfRule>
    <cfRule type="cellIs" dxfId="1822" priority="2300" operator="equal">
      <formula>"MUY BAJA"</formula>
    </cfRule>
  </conditionalFormatting>
  <conditionalFormatting sqref="G293">
    <cfRule type="cellIs" dxfId="1821" priority="2295" operator="equal">
      <formula>#REF!</formula>
    </cfRule>
  </conditionalFormatting>
  <conditionalFormatting sqref="L295">
    <cfRule type="cellIs" dxfId="1820" priority="2290" operator="equal">
      <formula>"ALTA"</formula>
    </cfRule>
    <cfRule type="cellIs" dxfId="1819" priority="2291" operator="equal">
      <formula>"MUY ALTA"</formula>
    </cfRule>
    <cfRule type="cellIs" dxfId="1818" priority="2292" operator="equal">
      <formula>"MEDIA"</formula>
    </cfRule>
    <cfRule type="cellIs" dxfId="1817" priority="2293" operator="equal">
      <formula>"BAJA"</formula>
    </cfRule>
    <cfRule type="cellIs" dxfId="1816" priority="2294" operator="equal">
      <formula>"MUY BAJA"</formula>
    </cfRule>
  </conditionalFormatting>
  <conditionalFormatting sqref="AE295:AE296">
    <cfRule type="cellIs" dxfId="1815" priority="2285" operator="equal">
      <formula>"MUY ALTA"</formula>
    </cfRule>
    <cfRule type="cellIs" dxfId="1814" priority="2286" operator="equal">
      <formula>"ALTA"</formula>
    </cfRule>
    <cfRule type="cellIs" dxfId="1813" priority="2287" operator="equal">
      <formula>"MEDIA"</formula>
    </cfRule>
    <cfRule type="cellIs" dxfId="1812" priority="2288" operator="equal">
      <formula>"BAJA"</formula>
    </cfRule>
    <cfRule type="cellIs" dxfId="1811" priority="2289" operator="equal">
      <formula>"MUY BAJA"</formula>
    </cfRule>
  </conditionalFormatting>
  <conditionalFormatting sqref="L302">
    <cfRule type="cellIs" dxfId="1810" priority="2127" operator="equal">
      <formula>"ALTA"</formula>
    </cfRule>
    <cfRule type="cellIs" dxfId="1809" priority="2128" operator="equal">
      <formula>"MUY ALTA"</formula>
    </cfRule>
    <cfRule type="cellIs" dxfId="1808" priority="2129" operator="equal">
      <formula>"MEDIA"</formula>
    </cfRule>
    <cfRule type="cellIs" dxfId="1807" priority="2130" operator="equal">
      <formula>"BAJA"</formula>
    </cfRule>
    <cfRule type="cellIs" dxfId="1806" priority="2131" operator="equal">
      <formula>"MUY BAJA"</formula>
    </cfRule>
  </conditionalFormatting>
  <conditionalFormatting sqref="N302">
    <cfRule type="cellIs" dxfId="1805" priority="2119" operator="equal">
      <formula>"CATASTRÓFICO (RC-F)"</formula>
    </cfRule>
    <cfRule type="cellIs" dxfId="1804" priority="2120" operator="equal">
      <formula>"MAYOR (RC-F)"</formula>
    </cfRule>
    <cfRule type="cellIs" dxfId="1803" priority="2121" operator="equal">
      <formula>"MODERADO (RC-F)"</formula>
    </cfRule>
    <cfRule type="cellIs" dxfId="1802" priority="2122" operator="equal">
      <formula>"CATASTRÓFICO"</formula>
    </cfRule>
    <cfRule type="cellIs" dxfId="1801" priority="2123" operator="equal">
      <formula>"MAYOR"</formula>
    </cfRule>
    <cfRule type="cellIs" dxfId="1800" priority="2124" operator="equal">
      <formula>"MODERADO"</formula>
    </cfRule>
    <cfRule type="cellIs" dxfId="1799" priority="2125" operator="equal">
      <formula>"MENOR"</formula>
    </cfRule>
    <cfRule type="cellIs" dxfId="1798" priority="2126" operator="equal">
      <formula>"LEVE"</formula>
    </cfRule>
  </conditionalFormatting>
  <conditionalFormatting sqref="Q302 AI302">
    <cfRule type="cellIs" dxfId="1797" priority="2112" operator="equal">
      <formula>"EXTREMO (RC/F)"</formula>
    </cfRule>
    <cfRule type="cellIs" dxfId="1796" priority="2113" operator="equal">
      <formula>"ALTO (RC/F)"</formula>
    </cfRule>
    <cfRule type="cellIs" dxfId="1795" priority="2114" operator="equal">
      <formula>"MODERADO (RC/F)"</formula>
    </cfRule>
    <cfRule type="cellIs" dxfId="1794" priority="2115" operator="equal">
      <formula>"EXTREMO"</formula>
    </cfRule>
    <cfRule type="cellIs" dxfId="1793" priority="2116" operator="equal">
      <formula>"ALTO"</formula>
    </cfRule>
    <cfRule type="cellIs" dxfId="1792" priority="2117" operator="equal">
      <formula>"MODERADO"</formula>
    </cfRule>
    <cfRule type="cellIs" dxfId="1791" priority="2118" operator="equal">
      <formula>"BAJO"</formula>
    </cfRule>
  </conditionalFormatting>
  <conditionalFormatting sqref="AE304">
    <cfRule type="cellIs" dxfId="1790" priority="2175" operator="equal">
      <formula>"MUY ALTA"</formula>
    </cfRule>
    <cfRule type="cellIs" dxfId="1789" priority="2176" operator="equal">
      <formula>"ALTA"</formula>
    </cfRule>
    <cfRule type="cellIs" dxfId="1788" priority="2177" operator="equal">
      <formula>"MEDIA"</formula>
    </cfRule>
    <cfRule type="cellIs" dxfId="1787" priority="2178" operator="equal">
      <formula>"BAJA"</formula>
    </cfRule>
    <cfRule type="cellIs" dxfId="1786" priority="2179" operator="equal">
      <formula>"MUY BAJA"</formula>
    </cfRule>
  </conditionalFormatting>
  <conditionalFormatting sqref="AE302">
    <cfRule type="cellIs" dxfId="1785" priority="2065" operator="equal">
      <formula>"MUY ALTA"</formula>
    </cfRule>
    <cfRule type="cellIs" dxfId="1784" priority="2066" operator="equal">
      <formula>"ALTA"</formula>
    </cfRule>
    <cfRule type="cellIs" dxfId="1783" priority="2067" operator="equal">
      <formula>"MEDIA"</formula>
    </cfRule>
    <cfRule type="cellIs" dxfId="1782" priority="2068" operator="equal">
      <formula>"BAJA"</formula>
    </cfRule>
    <cfRule type="cellIs" dxfId="1781" priority="2069" operator="equal">
      <formula>"MUY BAJA"</formula>
    </cfRule>
  </conditionalFormatting>
  <conditionalFormatting sqref="Q311:Q312">
    <cfRule type="cellIs" dxfId="1780" priority="2247" operator="equal">
      <formula>#REF!</formula>
    </cfRule>
    <cfRule type="cellIs" dxfId="1779" priority="2249" operator="equal">
      <formula>#REF!</formula>
    </cfRule>
    <cfRule type="cellIs" dxfId="1778" priority="2250" operator="equal">
      <formula>#REF!</formula>
    </cfRule>
    <cfRule type="cellIs" dxfId="1777" priority="2251" operator="equal">
      <formula>#REF!</formula>
    </cfRule>
    <cfRule type="cellIs" dxfId="1776" priority="2252" operator="equal">
      <formula>#REF!</formula>
    </cfRule>
    <cfRule type="cellIs" dxfId="1775" priority="2253" operator="equal">
      <formula>#REF!</formula>
    </cfRule>
    <cfRule type="cellIs" dxfId="1774" priority="2254" operator="equal">
      <formula>#REF!</formula>
    </cfRule>
    <cfRule type="cellIs" dxfId="1773" priority="2255" operator="equal">
      <formula>#REF!</formula>
    </cfRule>
    <cfRule type="cellIs" dxfId="1772" priority="2256" operator="equal">
      <formula>#REF!</formula>
    </cfRule>
    <cfRule type="cellIs" dxfId="1771" priority="2257" operator="equal">
      <formula>#REF!</formula>
    </cfRule>
    <cfRule type="cellIs" dxfId="1770" priority="2258" operator="equal">
      <formula>#REF!</formula>
    </cfRule>
    <cfRule type="cellIs" dxfId="1769" priority="2259" operator="equal">
      <formula>#REF!</formula>
    </cfRule>
    <cfRule type="cellIs" dxfId="1768" priority="2260" operator="equal">
      <formula>#REF!</formula>
    </cfRule>
    <cfRule type="cellIs" dxfId="1767" priority="2261" operator="equal">
      <formula>#REF!</formula>
    </cfRule>
    <cfRule type="cellIs" dxfId="1766" priority="2262" operator="equal">
      <formula>#REF!</formula>
    </cfRule>
    <cfRule type="cellIs" dxfId="1765" priority="2263" operator="equal">
      <formula>#REF!</formula>
    </cfRule>
    <cfRule type="cellIs" dxfId="1764" priority="2264" operator="equal">
      <formula>#REF!</formula>
    </cfRule>
    <cfRule type="cellIs" dxfId="1763" priority="2265" operator="equal">
      <formula>#REF!</formula>
    </cfRule>
    <cfRule type="cellIs" dxfId="1762" priority="2266" operator="equal">
      <formula>#REF!</formula>
    </cfRule>
    <cfRule type="cellIs" dxfId="1761" priority="2267" operator="equal">
      <formula>#REF!</formula>
    </cfRule>
    <cfRule type="cellIs" dxfId="1760" priority="2268" operator="equal">
      <formula>#REF!</formula>
    </cfRule>
    <cfRule type="cellIs" dxfId="1759" priority="2269" operator="equal">
      <formula>#REF!</formula>
    </cfRule>
    <cfRule type="cellIs" dxfId="1758" priority="2270" operator="equal">
      <formula>#REF!</formula>
    </cfRule>
    <cfRule type="cellIs" dxfId="1757" priority="2271" operator="equal">
      <formula>#REF!</formula>
    </cfRule>
    <cfRule type="cellIs" dxfId="1756" priority="2272" operator="equal">
      <formula>#REF!</formula>
    </cfRule>
    <cfRule type="cellIs" dxfId="1755" priority="2273" operator="equal">
      <formula>#REF!</formula>
    </cfRule>
    <cfRule type="cellIs" dxfId="1754" priority="2274" operator="equal">
      <formula>#REF!</formula>
    </cfRule>
    <cfRule type="cellIs" dxfId="1753" priority="2275" operator="equal">
      <formula>#REF!</formula>
    </cfRule>
    <cfRule type="cellIs" dxfId="1752" priority="2276" operator="equal">
      <formula>#REF!</formula>
    </cfRule>
    <cfRule type="cellIs" dxfId="1751" priority="2277" operator="equal">
      <formula>#REF!</formula>
    </cfRule>
    <cfRule type="cellIs" dxfId="1750" priority="2278" operator="equal">
      <formula>#REF!</formula>
    </cfRule>
    <cfRule type="cellIs" dxfId="1749" priority="2279" operator="equal">
      <formula>#REF!</formula>
    </cfRule>
    <cfRule type="cellIs" dxfId="1748" priority="2280" operator="equal">
      <formula>#REF!</formula>
    </cfRule>
    <cfRule type="cellIs" dxfId="1747" priority="2281" operator="equal">
      <formula>#REF!</formula>
    </cfRule>
    <cfRule type="cellIs" dxfId="1746" priority="2282" operator="equal">
      <formula>#REF!</formula>
    </cfRule>
    <cfRule type="cellIs" dxfId="1745" priority="2283" operator="equal">
      <formula>#REF!</formula>
    </cfRule>
    <cfRule type="cellIs" dxfId="1744" priority="2284" operator="equal">
      <formula>#REF!</formula>
    </cfRule>
  </conditionalFormatting>
  <conditionalFormatting sqref="N311:N312">
    <cfRule type="cellIs" dxfId="1743" priority="2248" operator="equal">
      <formula>#REF!</formula>
    </cfRule>
  </conditionalFormatting>
  <conditionalFormatting sqref="L311:L312">
    <cfRule type="cellIs" dxfId="1742" priority="2242" operator="equal">
      <formula>"ALTA"</formula>
    </cfRule>
    <cfRule type="cellIs" dxfId="1741" priority="2243" operator="equal">
      <formula>"MUY ALTA"</formula>
    </cfRule>
    <cfRule type="cellIs" dxfId="1740" priority="2244" operator="equal">
      <formula>"MEDIA"</formula>
    </cfRule>
    <cfRule type="cellIs" dxfId="1739" priority="2245" operator="equal">
      <formula>"BAJA"</formula>
    </cfRule>
    <cfRule type="cellIs" dxfId="1738" priority="2246" operator="equal">
      <formula>"MUY BAJA"</formula>
    </cfRule>
  </conditionalFormatting>
  <conditionalFormatting sqref="N311:N312">
    <cfRule type="cellIs" dxfId="1737" priority="2234" operator="equal">
      <formula>"CATASTRÓFICO (RC-F)"</formula>
    </cfRule>
    <cfRule type="cellIs" dxfId="1736" priority="2235" operator="equal">
      <formula>"MAYOR (RC-F)"</formula>
    </cfRule>
    <cfRule type="cellIs" dxfId="1735" priority="2236" operator="equal">
      <formula>"MODERADO (RC-F)"</formula>
    </cfRule>
    <cfRule type="cellIs" dxfId="1734" priority="2237" operator="equal">
      <formula>"CATASTRÓFICO"</formula>
    </cfRule>
    <cfRule type="cellIs" dxfId="1733" priority="2238" operator="equal">
      <formula>"MAYOR"</formula>
    </cfRule>
    <cfRule type="cellIs" dxfId="1732" priority="2239" operator="equal">
      <formula>"MODERADO"</formula>
    </cfRule>
    <cfRule type="cellIs" dxfId="1731" priority="2240" operator="equal">
      <formula>"MENOR"</formula>
    </cfRule>
    <cfRule type="cellIs" dxfId="1730" priority="2241" operator="equal">
      <formula>"LEVE"</formula>
    </cfRule>
  </conditionalFormatting>
  <conditionalFormatting sqref="Q311:Q312 AI311:AI312">
    <cfRule type="cellIs" dxfId="1729" priority="2227" operator="equal">
      <formula>"EXTREMO (RC/F)"</formula>
    </cfRule>
    <cfRule type="cellIs" dxfId="1728" priority="2228" operator="equal">
      <formula>"ALTO (RC/F)"</formula>
    </cfRule>
    <cfRule type="cellIs" dxfId="1727" priority="2229" operator="equal">
      <formula>"MODERADO (RC/F)"</formula>
    </cfRule>
    <cfRule type="cellIs" dxfId="1726" priority="2230" operator="equal">
      <formula>"EXTREMO"</formula>
    </cfRule>
    <cfRule type="cellIs" dxfId="1725" priority="2231" operator="equal">
      <formula>"ALTO"</formula>
    </cfRule>
    <cfRule type="cellIs" dxfId="1724" priority="2232" operator="equal">
      <formula>"MODERADO"</formula>
    </cfRule>
    <cfRule type="cellIs" dxfId="1723" priority="2233" operator="equal">
      <formula>"BAJO"</formula>
    </cfRule>
  </conditionalFormatting>
  <conditionalFormatting sqref="AE311:AE313">
    <cfRule type="cellIs" dxfId="1722" priority="2222" operator="equal">
      <formula>"MUY ALTA"</formula>
    </cfRule>
    <cfRule type="cellIs" dxfId="1721" priority="2223" operator="equal">
      <formula>"ALTA"</formula>
    </cfRule>
    <cfRule type="cellIs" dxfId="1720" priority="2224" operator="equal">
      <formula>"MEDIA"</formula>
    </cfRule>
    <cfRule type="cellIs" dxfId="1719" priority="2225" operator="equal">
      <formula>"BAJA"</formula>
    </cfRule>
    <cfRule type="cellIs" dxfId="1718" priority="2226" operator="equal">
      <formula>"MUY BAJA"</formula>
    </cfRule>
  </conditionalFormatting>
  <conditionalFormatting sqref="AG311:AG312">
    <cfRule type="cellIs" dxfId="1717" priority="2217" operator="equal">
      <formula>"CATASTROFICO"</formula>
    </cfRule>
    <cfRule type="cellIs" dxfId="1716" priority="2218" operator="equal">
      <formula>"MAYOR"</formula>
    </cfRule>
    <cfRule type="cellIs" dxfId="1715" priority="2219" operator="equal">
      <formula>"MODERADO"</formula>
    </cfRule>
    <cfRule type="cellIs" dxfId="1714" priority="2220" operator="equal">
      <formula>"MENOR"</formula>
    </cfRule>
    <cfRule type="cellIs" dxfId="1713" priority="2221" operator="equal">
      <formula>"LEVE"</formula>
    </cfRule>
  </conditionalFormatting>
  <conditionalFormatting sqref="AI311:AI312">
    <cfRule type="cellIs" dxfId="1712" priority="2180" operator="equal">
      <formula>#REF!</formula>
    </cfRule>
    <cfRule type="cellIs" dxfId="1711" priority="2181" operator="equal">
      <formula>#REF!</formula>
    </cfRule>
    <cfRule type="cellIs" dxfId="1710" priority="2182" operator="equal">
      <formula>#REF!</formula>
    </cfRule>
    <cfRule type="cellIs" dxfId="1709" priority="2183" operator="equal">
      <formula>#REF!</formula>
    </cfRule>
    <cfRule type="cellIs" dxfId="1708" priority="2184" operator="equal">
      <formula>#REF!</formula>
    </cfRule>
    <cfRule type="cellIs" dxfId="1707" priority="2185" operator="equal">
      <formula>#REF!</formula>
    </cfRule>
    <cfRule type="cellIs" dxfId="1706" priority="2186" operator="equal">
      <formula>#REF!</formula>
    </cfRule>
    <cfRule type="cellIs" dxfId="1705" priority="2187" operator="equal">
      <formula>#REF!</formula>
    </cfRule>
    <cfRule type="cellIs" dxfId="1704" priority="2188" operator="equal">
      <formula>#REF!</formula>
    </cfRule>
    <cfRule type="cellIs" dxfId="1703" priority="2189" operator="equal">
      <formula>#REF!</formula>
    </cfRule>
    <cfRule type="cellIs" dxfId="1702" priority="2190" operator="equal">
      <formula>#REF!</formula>
    </cfRule>
    <cfRule type="cellIs" dxfId="1701" priority="2191" operator="equal">
      <formula>#REF!</formula>
    </cfRule>
    <cfRule type="cellIs" dxfId="1700" priority="2192" operator="equal">
      <formula>#REF!</formula>
    </cfRule>
    <cfRule type="cellIs" dxfId="1699" priority="2193" operator="equal">
      <formula>#REF!</formula>
    </cfRule>
    <cfRule type="cellIs" dxfId="1698" priority="2194" operator="equal">
      <formula>#REF!</formula>
    </cfRule>
    <cfRule type="cellIs" dxfId="1697" priority="2195" operator="equal">
      <formula>#REF!</formula>
    </cfRule>
    <cfRule type="cellIs" dxfId="1696" priority="2196" operator="equal">
      <formula>#REF!</formula>
    </cfRule>
    <cfRule type="cellIs" dxfId="1695" priority="2197" operator="equal">
      <formula>#REF!</formula>
    </cfRule>
    <cfRule type="cellIs" dxfId="1694" priority="2198" operator="equal">
      <formula>#REF!</formula>
    </cfRule>
    <cfRule type="cellIs" dxfId="1693" priority="2199" operator="equal">
      <formula>#REF!</formula>
    </cfRule>
    <cfRule type="cellIs" dxfId="1692" priority="2200" operator="equal">
      <formula>#REF!</formula>
    </cfRule>
    <cfRule type="cellIs" dxfId="1691" priority="2201" operator="equal">
      <formula>#REF!</formula>
    </cfRule>
    <cfRule type="cellIs" dxfId="1690" priority="2202" operator="equal">
      <formula>#REF!</formula>
    </cfRule>
    <cfRule type="cellIs" dxfId="1689" priority="2203" operator="equal">
      <formula>#REF!</formula>
    </cfRule>
    <cfRule type="cellIs" dxfId="1688" priority="2204" operator="equal">
      <formula>#REF!</formula>
    </cfRule>
    <cfRule type="cellIs" dxfId="1687" priority="2205" operator="equal">
      <formula>#REF!</formula>
    </cfRule>
    <cfRule type="cellIs" dxfId="1686" priority="2206" operator="equal">
      <formula>#REF!</formula>
    </cfRule>
    <cfRule type="cellIs" dxfId="1685" priority="2207" operator="equal">
      <formula>#REF!</formula>
    </cfRule>
    <cfRule type="cellIs" dxfId="1684" priority="2208" operator="equal">
      <formula>#REF!</formula>
    </cfRule>
    <cfRule type="cellIs" dxfId="1683" priority="2209" operator="equal">
      <formula>#REF!</formula>
    </cfRule>
    <cfRule type="cellIs" dxfId="1682" priority="2210" operator="equal">
      <formula>#REF!</formula>
    </cfRule>
    <cfRule type="cellIs" dxfId="1681" priority="2211" operator="equal">
      <formula>#REF!</formula>
    </cfRule>
    <cfRule type="cellIs" dxfId="1680" priority="2212" operator="equal">
      <formula>#REF!</formula>
    </cfRule>
    <cfRule type="cellIs" dxfId="1679" priority="2213" operator="equal">
      <formula>#REF!</formula>
    </cfRule>
    <cfRule type="cellIs" dxfId="1678" priority="2214" operator="equal">
      <formula>#REF!</formula>
    </cfRule>
    <cfRule type="cellIs" dxfId="1677" priority="2215" operator="equal">
      <formula>#REF!</formula>
    </cfRule>
    <cfRule type="cellIs" dxfId="1676" priority="2216" operator="equal">
      <formula>#REF!</formula>
    </cfRule>
  </conditionalFormatting>
  <conditionalFormatting sqref="Q302">
    <cfRule type="cellIs" dxfId="1675" priority="2132" operator="equal">
      <formula>#REF!</formula>
    </cfRule>
    <cfRule type="cellIs" dxfId="1674" priority="2134" operator="equal">
      <formula>#REF!</formula>
    </cfRule>
    <cfRule type="cellIs" dxfId="1673" priority="2135" operator="equal">
      <formula>#REF!</formula>
    </cfRule>
    <cfRule type="cellIs" dxfId="1672" priority="2136" operator="equal">
      <formula>#REF!</formula>
    </cfRule>
    <cfRule type="cellIs" dxfId="1671" priority="2137" operator="equal">
      <formula>#REF!</formula>
    </cfRule>
    <cfRule type="cellIs" dxfId="1670" priority="2138" operator="equal">
      <formula>#REF!</formula>
    </cfRule>
    <cfRule type="cellIs" dxfId="1669" priority="2139" operator="equal">
      <formula>#REF!</formula>
    </cfRule>
    <cfRule type="cellIs" dxfId="1668" priority="2140" operator="equal">
      <formula>#REF!</formula>
    </cfRule>
    <cfRule type="cellIs" dxfId="1667" priority="2141" operator="equal">
      <formula>#REF!</formula>
    </cfRule>
    <cfRule type="cellIs" dxfId="1666" priority="2142" operator="equal">
      <formula>#REF!</formula>
    </cfRule>
    <cfRule type="cellIs" dxfId="1665" priority="2143" operator="equal">
      <formula>#REF!</formula>
    </cfRule>
    <cfRule type="cellIs" dxfId="1664" priority="2144" operator="equal">
      <formula>#REF!</formula>
    </cfRule>
    <cfRule type="cellIs" dxfId="1663" priority="2145" operator="equal">
      <formula>#REF!</formula>
    </cfRule>
    <cfRule type="cellIs" dxfId="1662" priority="2146" operator="equal">
      <formula>#REF!</formula>
    </cfRule>
    <cfRule type="cellIs" dxfId="1661" priority="2147" operator="equal">
      <formula>#REF!</formula>
    </cfRule>
    <cfRule type="cellIs" dxfId="1660" priority="2148" operator="equal">
      <formula>#REF!</formula>
    </cfRule>
    <cfRule type="cellIs" dxfId="1659" priority="2149" operator="equal">
      <formula>#REF!</formula>
    </cfRule>
    <cfRule type="cellIs" dxfId="1658" priority="2150" operator="equal">
      <formula>#REF!</formula>
    </cfRule>
    <cfRule type="cellIs" dxfId="1657" priority="2151" operator="equal">
      <formula>#REF!</formula>
    </cfRule>
    <cfRule type="cellIs" dxfId="1656" priority="2152" operator="equal">
      <formula>#REF!</formula>
    </cfRule>
    <cfRule type="cellIs" dxfId="1655" priority="2153" operator="equal">
      <formula>#REF!</formula>
    </cfRule>
    <cfRule type="cellIs" dxfId="1654" priority="2154" operator="equal">
      <formula>#REF!</formula>
    </cfRule>
    <cfRule type="cellIs" dxfId="1653" priority="2155" operator="equal">
      <formula>#REF!</formula>
    </cfRule>
    <cfRule type="cellIs" dxfId="1652" priority="2156" operator="equal">
      <formula>#REF!</formula>
    </cfRule>
    <cfRule type="cellIs" dxfId="1651" priority="2157" operator="equal">
      <formula>#REF!</formula>
    </cfRule>
    <cfRule type="cellIs" dxfId="1650" priority="2158" operator="equal">
      <formula>#REF!</formula>
    </cfRule>
    <cfRule type="cellIs" dxfId="1649" priority="2159" operator="equal">
      <formula>#REF!</formula>
    </cfRule>
    <cfRule type="cellIs" dxfId="1648" priority="2160" operator="equal">
      <formula>#REF!</formula>
    </cfRule>
    <cfRule type="cellIs" dxfId="1647" priority="2161" operator="equal">
      <formula>#REF!</formula>
    </cfRule>
    <cfRule type="cellIs" dxfId="1646" priority="2162" operator="equal">
      <formula>#REF!</formula>
    </cfRule>
    <cfRule type="cellIs" dxfId="1645" priority="2163" operator="equal">
      <formula>#REF!</formula>
    </cfRule>
    <cfRule type="cellIs" dxfId="1644" priority="2164" operator="equal">
      <formula>#REF!</formula>
    </cfRule>
    <cfRule type="cellIs" dxfId="1643" priority="2165" operator="equal">
      <formula>#REF!</formula>
    </cfRule>
    <cfRule type="cellIs" dxfId="1642" priority="2166" operator="equal">
      <formula>#REF!</formula>
    </cfRule>
    <cfRule type="cellIs" dxfId="1641" priority="2167" operator="equal">
      <formula>#REF!</formula>
    </cfRule>
    <cfRule type="cellIs" dxfId="1640" priority="2168" operator="equal">
      <formula>#REF!</formula>
    </cfRule>
    <cfRule type="cellIs" dxfId="1639" priority="2169" operator="equal">
      <formula>#REF!</formula>
    </cfRule>
  </conditionalFormatting>
  <conditionalFormatting sqref="N302">
    <cfRule type="cellIs" dxfId="1638" priority="2133" operator="equal">
      <formula>#REF!</formula>
    </cfRule>
  </conditionalFormatting>
  <conditionalFormatting sqref="AG302">
    <cfRule type="cellIs" dxfId="1637" priority="2107" operator="equal">
      <formula>"CATASTROFICO"</formula>
    </cfRule>
    <cfRule type="cellIs" dxfId="1636" priority="2108" operator="equal">
      <formula>"MAYOR"</formula>
    </cfRule>
    <cfRule type="cellIs" dxfId="1635" priority="2109" operator="equal">
      <formula>"MODERADO"</formula>
    </cfRule>
    <cfRule type="cellIs" dxfId="1634" priority="2110" operator="equal">
      <formula>"MENOR"</formula>
    </cfRule>
    <cfRule type="cellIs" dxfId="1633" priority="2111" operator="equal">
      <formula>"LEVE"</formula>
    </cfRule>
  </conditionalFormatting>
  <conditionalFormatting sqref="AI302">
    <cfRule type="cellIs" dxfId="1632" priority="2070" operator="equal">
      <formula>#REF!</formula>
    </cfRule>
    <cfRule type="cellIs" dxfId="1631" priority="2071" operator="equal">
      <formula>#REF!</formula>
    </cfRule>
    <cfRule type="cellIs" dxfId="1630" priority="2072" operator="equal">
      <formula>#REF!</formula>
    </cfRule>
    <cfRule type="cellIs" dxfId="1629" priority="2073" operator="equal">
      <formula>#REF!</formula>
    </cfRule>
    <cfRule type="cellIs" dxfId="1628" priority="2074" operator="equal">
      <formula>#REF!</formula>
    </cfRule>
    <cfRule type="cellIs" dxfId="1627" priority="2075" operator="equal">
      <formula>#REF!</formula>
    </cfRule>
    <cfRule type="cellIs" dxfId="1626" priority="2076" operator="equal">
      <formula>#REF!</formula>
    </cfRule>
    <cfRule type="cellIs" dxfId="1625" priority="2077" operator="equal">
      <formula>#REF!</formula>
    </cfRule>
    <cfRule type="cellIs" dxfId="1624" priority="2078" operator="equal">
      <formula>#REF!</formula>
    </cfRule>
    <cfRule type="cellIs" dxfId="1623" priority="2079" operator="equal">
      <formula>#REF!</formula>
    </cfRule>
    <cfRule type="cellIs" dxfId="1622" priority="2080" operator="equal">
      <formula>#REF!</formula>
    </cfRule>
    <cfRule type="cellIs" dxfId="1621" priority="2081" operator="equal">
      <formula>#REF!</formula>
    </cfRule>
    <cfRule type="cellIs" dxfId="1620" priority="2082" operator="equal">
      <formula>#REF!</formula>
    </cfRule>
    <cfRule type="cellIs" dxfId="1619" priority="2083" operator="equal">
      <formula>#REF!</formula>
    </cfRule>
    <cfRule type="cellIs" dxfId="1618" priority="2084" operator="equal">
      <formula>#REF!</formula>
    </cfRule>
    <cfRule type="cellIs" dxfId="1617" priority="2085" operator="equal">
      <formula>#REF!</formula>
    </cfRule>
    <cfRule type="cellIs" dxfId="1616" priority="2086" operator="equal">
      <formula>#REF!</formula>
    </cfRule>
    <cfRule type="cellIs" dxfId="1615" priority="2087" operator="equal">
      <formula>#REF!</formula>
    </cfRule>
    <cfRule type="cellIs" dxfId="1614" priority="2088" operator="equal">
      <formula>#REF!</formula>
    </cfRule>
    <cfRule type="cellIs" dxfId="1613" priority="2089" operator="equal">
      <formula>#REF!</formula>
    </cfRule>
    <cfRule type="cellIs" dxfId="1612" priority="2090" operator="equal">
      <formula>#REF!</formula>
    </cfRule>
    <cfRule type="cellIs" dxfId="1611" priority="2091" operator="equal">
      <formula>#REF!</formula>
    </cfRule>
    <cfRule type="cellIs" dxfId="1610" priority="2092" operator="equal">
      <formula>#REF!</formula>
    </cfRule>
    <cfRule type="cellIs" dxfId="1609" priority="2093" operator="equal">
      <formula>#REF!</formula>
    </cfRule>
    <cfRule type="cellIs" dxfId="1608" priority="2094" operator="equal">
      <formula>#REF!</formula>
    </cfRule>
    <cfRule type="cellIs" dxfId="1607" priority="2095" operator="equal">
      <formula>#REF!</formula>
    </cfRule>
    <cfRule type="cellIs" dxfId="1606" priority="2096" operator="equal">
      <formula>#REF!</formula>
    </cfRule>
    <cfRule type="cellIs" dxfId="1605" priority="2097" operator="equal">
      <formula>#REF!</formula>
    </cfRule>
    <cfRule type="cellIs" dxfId="1604" priority="2098" operator="equal">
      <formula>#REF!</formula>
    </cfRule>
    <cfRule type="cellIs" dxfId="1603" priority="2099" operator="equal">
      <formula>#REF!</formula>
    </cfRule>
    <cfRule type="cellIs" dxfId="1602" priority="2100" operator="equal">
      <formula>#REF!</formula>
    </cfRule>
    <cfRule type="cellIs" dxfId="1601" priority="2101" operator="equal">
      <formula>#REF!</formula>
    </cfRule>
    <cfRule type="cellIs" dxfId="1600" priority="2102" operator="equal">
      <formula>#REF!</formula>
    </cfRule>
    <cfRule type="cellIs" dxfId="1599" priority="2103" operator="equal">
      <formula>#REF!</formula>
    </cfRule>
    <cfRule type="cellIs" dxfId="1598" priority="2104" operator="equal">
      <formula>#REF!</formula>
    </cfRule>
    <cfRule type="cellIs" dxfId="1597" priority="2105" operator="equal">
      <formula>#REF!</formula>
    </cfRule>
    <cfRule type="cellIs" dxfId="1596" priority="2106" operator="equal">
      <formula>#REF!</formula>
    </cfRule>
  </conditionalFormatting>
  <conditionalFormatting sqref="AE303">
    <cfRule type="cellIs" dxfId="1595" priority="2170" operator="equal">
      <formula>"MUY ALTA"</formula>
    </cfRule>
    <cfRule type="cellIs" dxfId="1594" priority="2171" operator="equal">
      <formula>"ALTA"</formula>
    </cfRule>
    <cfRule type="cellIs" dxfId="1593" priority="2172" operator="equal">
      <formula>"MEDIA"</formula>
    </cfRule>
    <cfRule type="cellIs" dxfId="1592" priority="2173" operator="equal">
      <formula>"BAJA"</formula>
    </cfRule>
    <cfRule type="cellIs" dxfId="1591" priority="2174" operator="equal">
      <formula>"MUY BAJA"</formula>
    </cfRule>
  </conditionalFormatting>
  <conditionalFormatting sqref="Q290">
    <cfRule type="cellIs" dxfId="1590" priority="2027" operator="equal">
      <formula>#REF!</formula>
    </cfRule>
    <cfRule type="cellIs" dxfId="1589" priority="2029" operator="equal">
      <formula>#REF!</formula>
    </cfRule>
    <cfRule type="cellIs" dxfId="1588" priority="2030" operator="equal">
      <formula>#REF!</formula>
    </cfRule>
    <cfRule type="cellIs" dxfId="1587" priority="2031" operator="equal">
      <formula>#REF!</formula>
    </cfRule>
    <cfRule type="cellIs" dxfId="1586" priority="2032" operator="equal">
      <formula>#REF!</formula>
    </cfRule>
    <cfRule type="cellIs" dxfId="1585" priority="2033" operator="equal">
      <formula>#REF!</formula>
    </cfRule>
    <cfRule type="cellIs" dxfId="1584" priority="2034" operator="equal">
      <formula>#REF!</formula>
    </cfRule>
    <cfRule type="cellIs" dxfId="1583" priority="2035" operator="equal">
      <formula>#REF!</formula>
    </cfRule>
    <cfRule type="cellIs" dxfId="1582" priority="2036" operator="equal">
      <formula>#REF!</formula>
    </cfRule>
    <cfRule type="cellIs" dxfId="1581" priority="2037" operator="equal">
      <formula>#REF!</formula>
    </cfRule>
    <cfRule type="cellIs" dxfId="1580" priority="2038" operator="equal">
      <formula>#REF!</formula>
    </cfRule>
    <cfRule type="cellIs" dxfId="1579" priority="2039" operator="equal">
      <formula>#REF!</formula>
    </cfRule>
    <cfRule type="cellIs" dxfId="1578" priority="2040" operator="equal">
      <formula>#REF!</formula>
    </cfRule>
    <cfRule type="cellIs" dxfId="1577" priority="2041" operator="equal">
      <formula>#REF!</formula>
    </cfRule>
    <cfRule type="cellIs" dxfId="1576" priority="2042" operator="equal">
      <formula>#REF!</formula>
    </cfRule>
    <cfRule type="cellIs" dxfId="1575" priority="2043" operator="equal">
      <formula>#REF!</formula>
    </cfRule>
    <cfRule type="cellIs" dxfId="1574" priority="2044" operator="equal">
      <formula>#REF!</formula>
    </cfRule>
    <cfRule type="cellIs" dxfId="1573" priority="2045" operator="equal">
      <formula>#REF!</formula>
    </cfRule>
    <cfRule type="cellIs" dxfId="1572" priority="2046" operator="equal">
      <formula>#REF!</formula>
    </cfRule>
    <cfRule type="cellIs" dxfId="1571" priority="2047" operator="equal">
      <formula>#REF!</formula>
    </cfRule>
    <cfRule type="cellIs" dxfId="1570" priority="2048" operator="equal">
      <formula>#REF!</formula>
    </cfRule>
    <cfRule type="cellIs" dxfId="1569" priority="2049" operator="equal">
      <formula>#REF!</formula>
    </cfRule>
    <cfRule type="cellIs" dxfId="1568" priority="2050" operator="equal">
      <formula>#REF!</formula>
    </cfRule>
    <cfRule type="cellIs" dxfId="1567" priority="2051" operator="equal">
      <formula>#REF!</formula>
    </cfRule>
    <cfRule type="cellIs" dxfId="1566" priority="2052" operator="equal">
      <formula>#REF!</formula>
    </cfRule>
    <cfRule type="cellIs" dxfId="1565" priority="2053" operator="equal">
      <formula>#REF!</formula>
    </cfRule>
    <cfRule type="cellIs" dxfId="1564" priority="2054" operator="equal">
      <formula>#REF!</formula>
    </cfRule>
    <cfRule type="cellIs" dxfId="1563" priority="2055" operator="equal">
      <formula>#REF!</formula>
    </cfRule>
    <cfRule type="cellIs" dxfId="1562" priority="2056" operator="equal">
      <formula>#REF!</formula>
    </cfRule>
    <cfRule type="cellIs" dxfId="1561" priority="2057" operator="equal">
      <formula>#REF!</formula>
    </cfRule>
    <cfRule type="cellIs" dxfId="1560" priority="2058" operator="equal">
      <formula>#REF!</formula>
    </cfRule>
    <cfRule type="cellIs" dxfId="1559" priority="2059" operator="equal">
      <formula>#REF!</formula>
    </cfRule>
    <cfRule type="cellIs" dxfId="1558" priority="2060" operator="equal">
      <formula>#REF!</formula>
    </cfRule>
    <cfRule type="cellIs" dxfId="1557" priority="2061" operator="equal">
      <formula>#REF!</formula>
    </cfRule>
    <cfRule type="cellIs" dxfId="1556" priority="2062" operator="equal">
      <formula>#REF!</formula>
    </cfRule>
    <cfRule type="cellIs" dxfId="1555" priority="2063" operator="equal">
      <formula>#REF!</formula>
    </cfRule>
    <cfRule type="cellIs" dxfId="1554" priority="2064" operator="equal">
      <formula>#REF!</formula>
    </cfRule>
  </conditionalFormatting>
  <conditionalFormatting sqref="N290">
    <cfRule type="cellIs" dxfId="1553" priority="2028" operator="equal">
      <formula>#REF!</formula>
    </cfRule>
  </conditionalFormatting>
  <conditionalFormatting sqref="L290">
    <cfRule type="cellIs" dxfId="1552" priority="2022" operator="equal">
      <formula>"ALTA"</formula>
    </cfRule>
    <cfRule type="cellIs" dxfId="1551" priority="2023" operator="equal">
      <formula>"MUY ALTA"</formula>
    </cfRule>
    <cfRule type="cellIs" dxfId="1550" priority="2024" operator="equal">
      <formula>"MEDIA"</formula>
    </cfRule>
    <cfRule type="cellIs" dxfId="1549" priority="2025" operator="equal">
      <formula>"BAJA"</formula>
    </cfRule>
    <cfRule type="cellIs" dxfId="1548" priority="2026" operator="equal">
      <formula>"MUY BAJA"</formula>
    </cfRule>
  </conditionalFormatting>
  <conditionalFormatting sqref="N290">
    <cfRule type="cellIs" dxfId="1547" priority="2014" operator="equal">
      <formula>"CATASTRÓFICO (RC-F)"</formula>
    </cfRule>
    <cfRule type="cellIs" dxfId="1546" priority="2015" operator="equal">
      <formula>"MAYOR (RC-F)"</formula>
    </cfRule>
    <cfRule type="cellIs" dxfId="1545" priority="2016" operator="equal">
      <formula>"MODERADO (RC-F)"</formula>
    </cfRule>
    <cfRule type="cellIs" dxfId="1544" priority="2017" operator="equal">
      <formula>"CATASTRÓFICO"</formula>
    </cfRule>
    <cfRule type="cellIs" dxfId="1543" priority="2018" operator="equal">
      <formula>"MAYOR"</formula>
    </cfRule>
    <cfRule type="cellIs" dxfId="1542" priority="2019" operator="equal">
      <formula>"MODERADO"</formula>
    </cfRule>
    <cfRule type="cellIs" dxfId="1541" priority="2020" operator="equal">
      <formula>"MENOR"</formula>
    </cfRule>
    <cfRule type="cellIs" dxfId="1540" priority="2021" operator="equal">
      <formula>"LEVE"</formula>
    </cfRule>
  </conditionalFormatting>
  <conditionalFormatting sqref="AI290 Q290">
    <cfRule type="cellIs" dxfId="1539" priority="2007" operator="equal">
      <formula>"EXTREMO (RC/F)"</formula>
    </cfRule>
    <cfRule type="cellIs" dxfId="1538" priority="2008" operator="equal">
      <formula>"ALTO (RC/F)"</formula>
    </cfRule>
    <cfRule type="cellIs" dxfId="1537" priority="2009" operator="equal">
      <formula>"MODERADO (RC/F)"</formula>
    </cfRule>
    <cfRule type="cellIs" dxfId="1536" priority="2010" operator="equal">
      <formula>"EXTREMO"</formula>
    </cfRule>
    <cfRule type="cellIs" dxfId="1535" priority="2011" operator="equal">
      <formula>"ALTO"</formula>
    </cfRule>
    <cfRule type="cellIs" dxfId="1534" priority="2012" operator="equal">
      <formula>"MODERADO"</formula>
    </cfRule>
    <cfRule type="cellIs" dxfId="1533" priority="2013" operator="equal">
      <formula>"BAJO"</formula>
    </cfRule>
  </conditionalFormatting>
  <conditionalFormatting sqref="AE290:AE291">
    <cfRule type="cellIs" dxfId="1532" priority="2002" operator="equal">
      <formula>"MUY ALTA"</formula>
    </cfRule>
    <cfRule type="cellIs" dxfId="1531" priority="2003" operator="equal">
      <formula>"ALTA"</formula>
    </cfRule>
    <cfRule type="cellIs" dxfId="1530" priority="2004" operator="equal">
      <formula>"MEDIA"</formula>
    </cfRule>
    <cfRule type="cellIs" dxfId="1529" priority="2005" operator="equal">
      <formula>"BAJA"</formula>
    </cfRule>
    <cfRule type="cellIs" dxfId="1528" priority="2006" operator="equal">
      <formula>"MUY BAJA"</formula>
    </cfRule>
  </conditionalFormatting>
  <conditionalFormatting sqref="AG290">
    <cfRule type="cellIs" dxfId="1527" priority="1997" operator="equal">
      <formula>"CATASTROFICO"</formula>
    </cfRule>
    <cfRule type="cellIs" dxfId="1526" priority="1998" operator="equal">
      <formula>"MAYOR"</formula>
    </cfRule>
    <cfRule type="cellIs" dxfId="1525" priority="1999" operator="equal">
      <formula>"MODERADO"</formula>
    </cfRule>
    <cfRule type="cellIs" dxfId="1524" priority="2000" operator="equal">
      <formula>"MENOR"</formula>
    </cfRule>
    <cfRule type="cellIs" dxfId="1523" priority="2001" operator="equal">
      <formula>"LEVE"</formula>
    </cfRule>
  </conditionalFormatting>
  <conditionalFormatting sqref="AI290">
    <cfRule type="cellIs" dxfId="1522" priority="1960" operator="equal">
      <formula>#REF!</formula>
    </cfRule>
    <cfRule type="cellIs" dxfId="1521" priority="1961" operator="equal">
      <formula>#REF!</formula>
    </cfRule>
    <cfRule type="cellIs" dxfId="1520" priority="1962" operator="equal">
      <formula>#REF!</formula>
    </cfRule>
    <cfRule type="cellIs" dxfId="1519" priority="1963" operator="equal">
      <formula>#REF!</formula>
    </cfRule>
    <cfRule type="cellIs" dxfId="1518" priority="1964" operator="equal">
      <formula>#REF!</formula>
    </cfRule>
    <cfRule type="cellIs" dxfId="1517" priority="1965" operator="equal">
      <formula>#REF!</formula>
    </cfRule>
    <cfRule type="cellIs" dxfId="1516" priority="1966" operator="equal">
      <formula>#REF!</formula>
    </cfRule>
    <cfRule type="cellIs" dxfId="1515" priority="1967" operator="equal">
      <formula>#REF!</formula>
    </cfRule>
    <cfRule type="cellIs" dxfId="1514" priority="1968" operator="equal">
      <formula>#REF!</formula>
    </cfRule>
    <cfRule type="cellIs" dxfId="1513" priority="1969" operator="equal">
      <formula>#REF!</formula>
    </cfRule>
    <cfRule type="cellIs" dxfId="1512" priority="1970" operator="equal">
      <formula>#REF!</formula>
    </cfRule>
    <cfRule type="cellIs" dxfId="1511" priority="1971" operator="equal">
      <formula>#REF!</formula>
    </cfRule>
    <cfRule type="cellIs" dxfId="1510" priority="1972" operator="equal">
      <formula>#REF!</formula>
    </cfRule>
    <cfRule type="cellIs" dxfId="1509" priority="1973" operator="equal">
      <formula>#REF!</formula>
    </cfRule>
    <cfRule type="cellIs" dxfId="1508" priority="1974" operator="equal">
      <formula>#REF!</formula>
    </cfRule>
    <cfRule type="cellIs" dxfId="1507" priority="1975" operator="equal">
      <formula>#REF!</formula>
    </cfRule>
    <cfRule type="cellIs" dxfId="1506" priority="1976" operator="equal">
      <formula>#REF!</formula>
    </cfRule>
    <cfRule type="cellIs" dxfId="1505" priority="1977" operator="equal">
      <formula>#REF!</formula>
    </cfRule>
    <cfRule type="cellIs" dxfId="1504" priority="1978" operator="equal">
      <formula>#REF!</formula>
    </cfRule>
    <cfRule type="cellIs" dxfId="1503" priority="1979" operator="equal">
      <formula>#REF!</formula>
    </cfRule>
    <cfRule type="cellIs" dxfId="1502" priority="1980" operator="equal">
      <formula>#REF!</formula>
    </cfRule>
    <cfRule type="cellIs" dxfId="1501" priority="1981" operator="equal">
      <formula>#REF!</formula>
    </cfRule>
    <cfRule type="cellIs" dxfId="1500" priority="1982" operator="equal">
      <formula>#REF!</formula>
    </cfRule>
    <cfRule type="cellIs" dxfId="1499" priority="1983" operator="equal">
      <formula>#REF!</formula>
    </cfRule>
    <cfRule type="cellIs" dxfId="1498" priority="1984" operator="equal">
      <formula>#REF!</formula>
    </cfRule>
    <cfRule type="cellIs" dxfId="1497" priority="1985" operator="equal">
      <formula>#REF!</formula>
    </cfRule>
    <cfRule type="cellIs" dxfId="1496" priority="1986" operator="equal">
      <formula>#REF!</formula>
    </cfRule>
    <cfRule type="cellIs" dxfId="1495" priority="1987" operator="equal">
      <formula>#REF!</formula>
    </cfRule>
    <cfRule type="cellIs" dxfId="1494" priority="1988" operator="equal">
      <formula>#REF!</formula>
    </cfRule>
    <cfRule type="cellIs" dxfId="1493" priority="1989" operator="equal">
      <formula>#REF!</formula>
    </cfRule>
    <cfRule type="cellIs" dxfId="1492" priority="1990" operator="equal">
      <formula>#REF!</formula>
    </cfRule>
    <cfRule type="cellIs" dxfId="1491" priority="1991" operator="equal">
      <formula>#REF!</formula>
    </cfRule>
    <cfRule type="cellIs" dxfId="1490" priority="1992" operator="equal">
      <formula>#REF!</formula>
    </cfRule>
    <cfRule type="cellIs" dxfId="1489" priority="1993" operator="equal">
      <formula>#REF!</formula>
    </cfRule>
    <cfRule type="cellIs" dxfId="1488" priority="1994" operator="equal">
      <formula>#REF!</formula>
    </cfRule>
    <cfRule type="cellIs" dxfId="1487" priority="1995" operator="equal">
      <formula>#REF!</formula>
    </cfRule>
    <cfRule type="cellIs" dxfId="1486" priority="1996" operator="equal">
      <formula>#REF!</formula>
    </cfRule>
  </conditionalFormatting>
  <conditionalFormatting sqref="I290">
    <cfRule type="cellIs" dxfId="1485" priority="1959" operator="equal">
      <formula>#REF!</formula>
    </cfRule>
  </conditionalFormatting>
  <conditionalFormatting sqref="I287">
    <cfRule type="cellIs" dxfId="1484" priority="1958" operator="equal">
      <formula>#REF!</formula>
    </cfRule>
  </conditionalFormatting>
  <conditionalFormatting sqref="I289">
    <cfRule type="cellIs" dxfId="1483" priority="1957" operator="equal">
      <formula>#REF!</formula>
    </cfRule>
  </conditionalFormatting>
  <conditionalFormatting sqref="I302">
    <cfRule type="cellIs" dxfId="1482" priority="1956" operator="equal">
      <formula>#REF!</formula>
    </cfRule>
  </conditionalFormatting>
  <conditionalFormatting sqref="K302">
    <cfRule type="cellIs" dxfId="1481" priority="1955" operator="equal">
      <formula>#REF!</formula>
    </cfRule>
  </conditionalFormatting>
  <conditionalFormatting sqref="AE308">
    <cfRule type="cellIs" dxfId="1480" priority="1950" operator="equal">
      <formula>"MUY ALTA"</formula>
    </cfRule>
    <cfRule type="cellIs" dxfId="1479" priority="1951" operator="equal">
      <formula>"ALTA"</formula>
    </cfRule>
    <cfRule type="cellIs" dxfId="1478" priority="1952" operator="equal">
      <formula>"MEDIA"</formula>
    </cfRule>
    <cfRule type="cellIs" dxfId="1477" priority="1953" operator="equal">
      <formula>"BAJA"</formula>
    </cfRule>
    <cfRule type="cellIs" dxfId="1476" priority="1954" operator="equal">
      <formula>"MUY BAJA"</formula>
    </cfRule>
  </conditionalFormatting>
  <conditionalFormatting sqref="AE307">
    <cfRule type="cellIs" dxfId="1475" priority="1945" operator="equal">
      <formula>"MUY ALTA"</formula>
    </cfRule>
    <cfRule type="cellIs" dxfId="1474" priority="1946" operator="equal">
      <formula>"ALTA"</formula>
    </cfRule>
    <cfRule type="cellIs" dxfId="1473" priority="1947" operator="equal">
      <formula>"MEDIA"</formula>
    </cfRule>
    <cfRule type="cellIs" dxfId="1472" priority="1948" operator="equal">
      <formula>"BAJA"</formula>
    </cfRule>
    <cfRule type="cellIs" dxfId="1471" priority="1949" operator="equal">
      <formula>"MUY BAJA"</formula>
    </cfRule>
  </conditionalFormatting>
  <conditionalFormatting sqref="Q306">
    <cfRule type="cellIs" dxfId="1470" priority="1907" operator="equal">
      <formula>#REF!</formula>
    </cfRule>
    <cfRule type="cellIs" dxfId="1469" priority="1909" operator="equal">
      <formula>#REF!</formula>
    </cfRule>
    <cfRule type="cellIs" dxfId="1468" priority="1910" operator="equal">
      <formula>#REF!</formula>
    </cfRule>
    <cfRule type="cellIs" dxfId="1467" priority="1911" operator="equal">
      <formula>#REF!</formula>
    </cfRule>
    <cfRule type="cellIs" dxfId="1466" priority="1912" operator="equal">
      <formula>#REF!</formula>
    </cfRule>
    <cfRule type="cellIs" dxfId="1465" priority="1913" operator="equal">
      <formula>#REF!</formula>
    </cfRule>
    <cfRule type="cellIs" dxfId="1464" priority="1914" operator="equal">
      <formula>#REF!</formula>
    </cfRule>
    <cfRule type="cellIs" dxfId="1463" priority="1915" operator="equal">
      <formula>#REF!</formula>
    </cfRule>
    <cfRule type="cellIs" dxfId="1462" priority="1916" operator="equal">
      <formula>#REF!</formula>
    </cfRule>
    <cfRule type="cellIs" dxfId="1461" priority="1917" operator="equal">
      <formula>#REF!</formula>
    </cfRule>
    <cfRule type="cellIs" dxfId="1460" priority="1918" operator="equal">
      <formula>#REF!</formula>
    </cfRule>
    <cfRule type="cellIs" dxfId="1459" priority="1919" operator="equal">
      <formula>#REF!</formula>
    </cfRule>
    <cfRule type="cellIs" dxfId="1458" priority="1920" operator="equal">
      <formula>#REF!</formula>
    </cfRule>
    <cfRule type="cellIs" dxfId="1457" priority="1921" operator="equal">
      <formula>#REF!</formula>
    </cfRule>
    <cfRule type="cellIs" dxfId="1456" priority="1922" operator="equal">
      <formula>#REF!</formula>
    </cfRule>
    <cfRule type="cellIs" dxfId="1455" priority="1923" operator="equal">
      <formula>#REF!</formula>
    </cfRule>
    <cfRule type="cellIs" dxfId="1454" priority="1924" operator="equal">
      <formula>#REF!</formula>
    </cfRule>
    <cfRule type="cellIs" dxfId="1453" priority="1925" operator="equal">
      <formula>#REF!</formula>
    </cfRule>
    <cfRule type="cellIs" dxfId="1452" priority="1926" operator="equal">
      <formula>#REF!</formula>
    </cfRule>
    <cfRule type="cellIs" dxfId="1451" priority="1927" operator="equal">
      <formula>#REF!</formula>
    </cfRule>
    <cfRule type="cellIs" dxfId="1450" priority="1928" operator="equal">
      <formula>#REF!</formula>
    </cfRule>
    <cfRule type="cellIs" dxfId="1449" priority="1929" operator="equal">
      <formula>#REF!</formula>
    </cfRule>
    <cfRule type="cellIs" dxfId="1448" priority="1930" operator="equal">
      <formula>#REF!</formula>
    </cfRule>
    <cfRule type="cellIs" dxfId="1447" priority="1931" operator="equal">
      <formula>#REF!</formula>
    </cfRule>
    <cfRule type="cellIs" dxfId="1446" priority="1932" operator="equal">
      <formula>#REF!</formula>
    </cfRule>
    <cfRule type="cellIs" dxfId="1445" priority="1933" operator="equal">
      <formula>#REF!</formula>
    </cfRule>
    <cfRule type="cellIs" dxfId="1444" priority="1934" operator="equal">
      <formula>#REF!</formula>
    </cfRule>
    <cfRule type="cellIs" dxfId="1443" priority="1935" operator="equal">
      <formula>#REF!</formula>
    </cfRule>
    <cfRule type="cellIs" dxfId="1442" priority="1936" operator="equal">
      <formula>#REF!</formula>
    </cfRule>
    <cfRule type="cellIs" dxfId="1441" priority="1937" operator="equal">
      <formula>#REF!</formula>
    </cfRule>
    <cfRule type="cellIs" dxfId="1440" priority="1938" operator="equal">
      <formula>#REF!</formula>
    </cfRule>
    <cfRule type="cellIs" dxfId="1439" priority="1939" operator="equal">
      <formula>#REF!</formula>
    </cfRule>
    <cfRule type="cellIs" dxfId="1438" priority="1940" operator="equal">
      <formula>#REF!</formula>
    </cfRule>
    <cfRule type="cellIs" dxfId="1437" priority="1941" operator="equal">
      <formula>#REF!</formula>
    </cfRule>
    <cfRule type="cellIs" dxfId="1436" priority="1942" operator="equal">
      <formula>#REF!</formula>
    </cfRule>
    <cfRule type="cellIs" dxfId="1435" priority="1943" operator="equal">
      <formula>#REF!</formula>
    </cfRule>
    <cfRule type="cellIs" dxfId="1434" priority="1944" operator="equal">
      <formula>#REF!</formula>
    </cfRule>
  </conditionalFormatting>
  <conditionalFormatting sqref="N306">
    <cfRule type="cellIs" dxfId="1433" priority="1908" operator="equal">
      <formula>#REF!</formula>
    </cfRule>
  </conditionalFormatting>
  <conditionalFormatting sqref="L306">
    <cfRule type="cellIs" dxfId="1432" priority="1902" operator="equal">
      <formula>"ALTA"</formula>
    </cfRule>
    <cfRule type="cellIs" dxfId="1431" priority="1903" operator="equal">
      <formula>"MUY ALTA"</formula>
    </cfRule>
    <cfRule type="cellIs" dxfId="1430" priority="1904" operator="equal">
      <formula>"MEDIA"</formula>
    </cfRule>
    <cfRule type="cellIs" dxfId="1429" priority="1905" operator="equal">
      <formula>"BAJA"</formula>
    </cfRule>
    <cfRule type="cellIs" dxfId="1428" priority="1906" operator="equal">
      <formula>"MUY BAJA"</formula>
    </cfRule>
  </conditionalFormatting>
  <conditionalFormatting sqref="N306">
    <cfRule type="cellIs" dxfId="1427" priority="1894" operator="equal">
      <formula>"CATASTRÓFICO (RC-F)"</formula>
    </cfRule>
    <cfRule type="cellIs" dxfId="1426" priority="1895" operator="equal">
      <formula>"MAYOR (RC-F)"</formula>
    </cfRule>
    <cfRule type="cellIs" dxfId="1425" priority="1896" operator="equal">
      <formula>"MODERADO (RC-F)"</formula>
    </cfRule>
    <cfRule type="cellIs" dxfId="1424" priority="1897" operator="equal">
      <formula>"CATASTRÓFICO"</formula>
    </cfRule>
    <cfRule type="cellIs" dxfId="1423" priority="1898" operator="equal">
      <formula>"MAYOR"</formula>
    </cfRule>
    <cfRule type="cellIs" dxfId="1422" priority="1899" operator="equal">
      <formula>"MODERADO"</formula>
    </cfRule>
    <cfRule type="cellIs" dxfId="1421" priority="1900" operator="equal">
      <formula>"MENOR"</formula>
    </cfRule>
    <cfRule type="cellIs" dxfId="1420" priority="1901" operator="equal">
      <formula>"LEVE"</formula>
    </cfRule>
  </conditionalFormatting>
  <conditionalFormatting sqref="Q306 AI306">
    <cfRule type="cellIs" dxfId="1419" priority="1887" operator="equal">
      <formula>"EXTREMO (RC/F)"</formula>
    </cfRule>
    <cfRule type="cellIs" dxfId="1418" priority="1888" operator="equal">
      <formula>"ALTO (RC/F)"</formula>
    </cfRule>
    <cfRule type="cellIs" dxfId="1417" priority="1889" operator="equal">
      <formula>"MODERADO (RC/F)"</formula>
    </cfRule>
    <cfRule type="cellIs" dxfId="1416" priority="1890" operator="equal">
      <formula>"EXTREMO"</formula>
    </cfRule>
    <cfRule type="cellIs" dxfId="1415" priority="1891" operator="equal">
      <formula>"ALTO"</formula>
    </cfRule>
    <cfRule type="cellIs" dxfId="1414" priority="1892" operator="equal">
      <formula>"MODERADO"</formula>
    </cfRule>
    <cfRule type="cellIs" dxfId="1413" priority="1893" operator="equal">
      <formula>"BAJO"</formula>
    </cfRule>
  </conditionalFormatting>
  <conditionalFormatting sqref="AE306">
    <cfRule type="cellIs" dxfId="1412" priority="1882" operator="equal">
      <formula>"MUY ALTA"</formula>
    </cfRule>
    <cfRule type="cellIs" dxfId="1411" priority="1883" operator="equal">
      <formula>"ALTA"</formula>
    </cfRule>
    <cfRule type="cellIs" dxfId="1410" priority="1884" operator="equal">
      <formula>"MEDIA"</formula>
    </cfRule>
    <cfRule type="cellIs" dxfId="1409" priority="1885" operator="equal">
      <formula>"BAJA"</formula>
    </cfRule>
    <cfRule type="cellIs" dxfId="1408" priority="1886" operator="equal">
      <formula>"MUY BAJA"</formula>
    </cfRule>
  </conditionalFormatting>
  <conditionalFormatting sqref="AG306">
    <cfRule type="cellIs" dxfId="1407" priority="1877" operator="equal">
      <formula>"CATASTROFICO"</formula>
    </cfRule>
    <cfRule type="cellIs" dxfId="1406" priority="1878" operator="equal">
      <formula>"MAYOR"</formula>
    </cfRule>
    <cfRule type="cellIs" dxfId="1405" priority="1879" operator="equal">
      <formula>"MODERADO"</formula>
    </cfRule>
    <cfRule type="cellIs" dxfId="1404" priority="1880" operator="equal">
      <formula>"MENOR"</formula>
    </cfRule>
    <cfRule type="cellIs" dxfId="1403" priority="1881" operator="equal">
      <formula>"LEVE"</formula>
    </cfRule>
  </conditionalFormatting>
  <conditionalFormatting sqref="AI306">
    <cfRule type="cellIs" dxfId="1402" priority="1840" operator="equal">
      <formula>#REF!</formula>
    </cfRule>
    <cfRule type="cellIs" dxfId="1401" priority="1841" operator="equal">
      <formula>#REF!</formula>
    </cfRule>
    <cfRule type="cellIs" dxfId="1400" priority="1842" operator="equal">
      <formula>#REF!</formula>
    </cfRule>
    <cfRule type="cellIs" dxfId="1399" priority="1843" operator="equal">
      <formula>#REF!</formula>
    </cfRule>
    <cfRule type="cellIs" dxfId="1398" priority="1844" operator="equal">
      <formula>#REF!</formula>
    </cfRule>
    <cfRule type="cellIs" dxfId="1397" priority="1845" operator="equal">
      <formula>#REF!</formula>
    </cfRule>
    <cfRule type="cellIs" dxfId="1396" priority="1846" operator="equal">
      <formula>#REF!</formula>
    </cfRule>
    <cfRule type="cellIs" dxfId="1395" priority="1847" operator="equal">
      <formula>#REF!</formula>
    </cfRule>
    <cfRule type="cellIs" dxfId="1394" priority="1848" operator="equal">
      <formula>#REF!</formula>
    </cfRule>
    <cfRule type="cellIs" dxfId="1393" priority="1849" operator="equal">
      <formula>#REF!</formula>
    </cfRule>
    <cfRule type="cellIs" dxfId="1392" priority="1850" operator="equal">
      <formula>#REF!</formula>
    </cfRule>
    <cfRule type="cellIs" dxfId="1391" priority="1851" operator="equal">
      <formula>#REF!</formula>
    </cfRule>
    <cfRule type="cellIs" dxfId="1390" priority="1852" operator="equal">
      <formula>#REF!</formula>
    </cfRule>
    <cfRule type="cellIs" dxfId="1389" priority="1853" operator="equal">
      <formula>#REF!</formula>
    </cfRule>
    <cfRule type="cellIs" dxfId="1388" priority="1854" operator="equal">
      <formula>#REF!</formula>
    </cfRule>
    <cfRule type="cellIs" dxfId="1387" priority="1855" operator="equal">
      <formula>#REF!</formula>
    </cfRule>
    <cfRule type="cellIs" dxfId="1386" priority="1856" operator="equal">
      <formula>#REF!</formula>
    </cfRule>
    <cfRule type="cellIs" dxfId="1385" priority="1857" operator="equal">
      <formula>#REF!</formula>
    </cfRule>
    <cfRule type="cellIs" dxfId="1384" priority="1858" operator="equal">
      <formula>#REF!</formula>
    </cfRule>
    <cfRule type="cellIs" dxfId="1383" priority="1859" operator="equal">
      <formula>#REF!</formula>
    </cfRule>
    <cfRule type="cellIs" dxfId="1382" priority="1860" operator="equal">
      <formula>#REF!</formula>
    </cfRule>
    <cfRule type="cellIs" dxfId="1381" priority="1861" operator="equal">
      <formula>#REF!</formula>
    </cfRule>
    <cfRule type="cellIs" dxfId="1380" priority="1862" operator="equal">
      <formula>#REF!</formula>
    </cfRule>
    <cfRule type="cellIs" dxfId="1379" priority="1863" operator="equal">
      <formula>#REF!</formula>
    </cfRule>
    <cfRule type="cellIs" dxfId="1378" priority="1864" operator="equal">
      <formula>#REF!</formula>
    </cfRule>
    <cfRule type="cellIs" dxfId="1377" priority="1865" operator="equal">
      <formula>#REF!</formula>
    </cfRule>
    <cfRule type="cellIs" dxfId="1376" priority="1866" operator="equal">
      <formula>#REF!</formula>
    </cfRule>
    <cfRule type="cellIs" dxfId="1375" priority="1867" operator="equal">
      <formula>#REF!</formula>
    </cfRule>
    <cfRule type="cellIs" dxfId="1374" priority="1868" operator="equal">
      <formula>#REF!</formula>
    </cfRule>
    <cfRule type="cellIs" dxfId="1373" priority="1869" operator="equal">
      <formula>#REF!</formula>
    </cfRule>
    <cfRule type="cellIs" dxfId="1372" priority="1870" operator="equal">
      <formula>#REF!</formula>
    </cfRule>
    <cfRule type="cellIs" dxfId="1371" priority="1871" operator="equal">
      <formula>#REF!</formula>
    </cfRule>
    <cfRule type="cellIs" dxfId="1370" priority="1872" operator="equal">
      <formula>#REF!</formula>
    </cfRule>
    <cfRule type="cellIs" dxfId="1369" priority="1873" operator="equal">
      <formula>#REF!</formula>
    </cfRule>
    <cfRule type="cellIs" dxfId="1368" priority="1874" operator="equal">
      <formula>#REF!</formula>
    </cfRule>
    <cfRule type="cellIs" dxfId="1367" priority="1875" operator="equal">
      <formula>#REF!</formula>
    </cfRule>
    <cfRule type="cellIs" dxfId="1366" priority="1876" operator="equal">
      <formula>#REF!</formula>
    </cfRule>
  </conditionalFormatting>
  <conditionalFormatting sqref="I306">
    <cfRule type="cellIs" dxfId="1365" priority="1839" operator="equal">
      <formula>#REF!</formula>
    </cfRule>
  </conditionalFormatting>
  <conditionalFormatting sqref="I309">
    <cfRule type="cellIs" dxfId="1364" priority="1838" operator="equal">
      <formula>#REF!</formula>
    </cfRule>
  </conditionalFormatting>
  <conditionalFormatting sqref="I310">
    <cfRule type="cellIs" dxfId="1363" priority="1837" operator="equal">
      <formula>#REF!</formula>
    </cfRule>
  </conditionalFormatting>
  <conditionalFormatting sqref="I312">
    <cfRule type="cellIs" dxfId="1362" priority="1836" operator="equal">
      <formula>#REF!</formula>
    </cfRule>
  </conditionalFormatting>
  <conditionalFormatting sqref="AE287:AE288">
    <cfRule type="cellIs" dxfId="1361" priority="1829" operator="equal">
      <formula>"MUY ALTA"</formula>
    </cfRule>
    <cfRule type="cellIs" dxfId="1360" priority="1830" operator="equal">
      <formula>"ALTA"</formula>
    </cfRule>
    <cfRule type="cellIs" dxfId="1359" priority="1831" operator="equal">
      <formula>"MEDIA"</formula>
    </cfRule>
    <cfRule type="cellIs" dxfId="1358" priority="1832" operator="equal">
      <formula>"BAJA"</formula>
    </cfRule>
    <cfRule type="cellIs" dxfId="1357" priority="1833" operator="equal">
      <formula>"MUY BAJA"</formula>
    </cfRule>
  </conditionalFormatting>
  <conditionalFormatting sqref="I295 I297">
    <cfRule type="cellIs" dxfId="1356" priority="1828" operator="equal">
      <formula>#REF!</formula>
    </cfRule>
  </conditionalFormatting>
  <conditionalFormatting sqref="AE37">
    <cfRule type="cellIs" dxfId="1355" priority="1823" operator="equal">
      <formula>"MUY ALTA"</formula>
    </cfRule>
    <cfRule type="cellIs" dxfId="1354" priority="1824" operator="equal">
      <formula>"ALTA"</formula>
    </cfRule>
    <cfRule type="cellIs" dxfId="1353" priority="1825" operator="equal">
      <formula>"MEDIA"</formula>
    </cfRule>
    <cfRule type="cellIs" dxfId="1352" priority="1826" operator="equal">
      <formula>"BAJA"</formula>
    </cfRule>
    <cfRule type="cellIs" dxfId="1351" priority="1827" operator="equal">
      <formula>"MUY BAJA"</formula>
    </cfRule>
  </conditionalFormatting>
  <conditionalFormatting sqref="Q27">
    <cfRule type="cellIs" dxfId="1350" priority="1786" operator="equal">
      <formula>#REF!</formula>
    </cfRule>
    <cfRule type="cellIs" dxfId="1349" priority="1787" operator="equal">
      <formula>#REF!</formula>
    </cfRule>
    <cfRule type="cellIs" dxfId="1348" priority="1788" operator="equal">
      <formula>#REF!</formula>
    </cfRule>
    <cfRule type="cellIs" dxfId="1347" priority="1789" operator="equal">
      <formula>#REF!</formula>
    </cfRule>
    <cfRule type="cellIs" dxfId="1346" priority="1790" operator="equal">
      <formula>#REF!</formula>
    </cfRule>
    <cfRule type="cellIs" dxfId="1345" priority="1791" operator="equal">
      <formula>#REF!</formula>
    </cfRule>
    <cfRule type="cellIs" dxfId="1344" priority="1792" operator="equal">
      <formula>#REF!</formula>
    </cfRule>
    <cfRule type="cellIs" dxfId="1343" priority="1793" operator="equal">
      <formula>#REF!</formula>
    </cfRule>
    <cfRule type="cellIs" dxfId="1342" priority="1794" operator="equal">
      <formula>#REF!</formula>
    </cfRule>
    <cfRule type="cellIs" dxfId="1341" priority="1795" operator="equal">
      <formula>#REF!</formula>
    </cfRule>
    <cfRule type="cellIs" dxfId="1340" priority="1796" operator="equal">
      <formula>#REF!</formula>
    </cfRule>
    <cfRule type="cellIs" dxfId="1339" priority="1797" operator="equal">
      <formula>#REF!</formula>
    </cfRule>
    <cfRule type="cellIs" dxfId="1338" priority="1798" operator="equal">
      <formula>#REF!</formula>
    </cfRule>
    <cfRule type="cellIs" dxfId="1337" priority="1799" operator="equal">
      <formula>#REF!</formula>
    </cfRule>
    <cfRule type="cellIs" dxfId="1336" priority="1800" operator="equal">
      <formula>#REF!</formula>
    </cfRule>
    <cfRule type="cellIs" dxfId="1335" priority="1801" operator="equal">
      <formula>#REF!</formula>
    </cfRule>
    <cfRule type="cellIs" dxfId="1334" priority="1802" operator="equal">
      <formula>#REF!</formula>
    </cfRule>
    <cfRule type="cellIs" dxfId="1333" priority="1803" operator="equal">
      <formula>#REF!</formula>
    </cfRule>
    <cfRule type="cellIs" dxfId="1332" priority="1804" operator="equal">
      <formula>#REF!</formula>
    </cfRule>
    <cfRule type="cellIs" dxfId="1331" priority="1805" operator="equal">
      <formula>#REF!</formula>
    </cfRule>
    <cfRule type="cellIs" dxfId="1330" priority="1806" operator="equal">
      <formula>#REF!</formula>
    </cfRule>
    <cfRule type="cellIs" dxfId="1329" priority="1807" operator="equal">
      <formula>#REF!</formula>
    </cfRule>
    <cfRule type="cellIs" dxfId="1328" priority="1808" operator="equal">
      <formula>#REF!</formula>
    </cfRule>
    <cfRule type="cellIs" dxfId="1327" priority="1809" operator="equal">
      <formula>#REF!</formula>
    </cfRule>
    <cfRule type="cellIs" dxfId="1326" priority="1810" operator="equal">
      <formula>#REF!</formula>
    </cfRule>
    <cfRule type="cellIs" dxfId="1325" priority="1811" operator="equal">
      <formula>#REF!</formula>
    </cfRule>
    <cfRule type="cellIs" dxfId="1324" priority="1812" operator="equal">
      <formula>#REF!</formula>
    </cfRule>
    <cfRule type="cellIs" dxfId="1323" priority="1813" operator="equal">
      <formula>#REF!</formula>
    </cfRule>
    <cfRule type="cellIs" dxfId="1322" priority="1814" operator="equal">
      <formula>#REF!</formula>
    </cfRule>
    <cfRule type="cellIs" dxfId="1321" priority="1815" operator="equal">
      <formula>#REF!</formula>
    </cfRule>
    <cfRule type="cellIs" dxfId="1320" priority="1816" operator="equal">
      <formula>#REF!</formula>
    </cfRule>
    <cfRule type="cellIs" dxfId="1319" priority="1817" operator="equal">
      <formula>#REF!</formula>
    </cfRule>
    <cfRule type="cellIs" dxfId="1318" priority="1818" operator="equal">
      <formula>#REF!</formula>
    </cfRule>
    <cfRule type="cellIs" dxfId="1317" priority="1819" operator="equal">
      <formula>#REF!</formula>
    </cfRule>
    <cfRule type="cellIs" dxfId="1316" priority="1820" operator="equal">
      <formula>#REF!</formula>
    </cfRule>
    <cfRule type="cellIs" dxfId="1315" priority="1821" operator="equal">
      <formula>#REF!</formula>
    </cfRule>
    <cfRule type="cellIs" dxfId="1314" priority="1822" operator="equal">
      <formula>#REF!</formula>
    </cfRule>
  </conditionalFormatting>
  <conditionalFormatting sqref="Q27">
    <cfRule type="cellIs" dxfId="1313" priority="1779" operator="equal">
      <formula>"EXTREMO (RC/F)"</formula>
    </cfRule>
    <cfRule type="cellIs" dxfId="1312" priority="1780" operator="equal">
      <formula>"ALTO (RC/F)"</formula>
    </cfRule>
    <cfRule type="cellIs" dxfId="1311" priority="1781" operator="equal">
      <formula>"MODERADO (RC/F)"</formula>
    </cfRule>
    <cfRule type="cellIs" dxfId="1310" priority="1782" operator="equal">
      <formula>"EXTREMO"</formula>
    </cfRule>
    <cfRule type="cellIs" dxfId="1309" priority="1783" operator="equal">
      <formula>"ALTO"</formula>
    </cfRule>
    <cfRule type="cellIs" dxfId="1308" priority="1784" operator="equal">
      <formula>"MODERADO"</formula>
    </cfRule>
    <cfRule type="cellIs" dxfId="1307" priority="1785" operator="equal">
      <formula>"BAJO"</formula>
    </cfRule>
  </conditionalFormatting>
  <conditionalFormatting sqref="AE96">
    <cfRule type="cellIs" dxfId="1306" priority="1774" operator="equal">
      <formula>"MUY ALTA"</formula>
    </cfRule>
    <cfRule type="cellIs" dxfId="1305" priority="1775" operator="equal">
      <formula>"ALTA"</formula>
    </cfRule>
    <cfRule type="cellIs" dxfId="1304" priority="1776" operator="equal">
      <formula>"MEDIA"</formula>
    </cfRule>
    <cfRule type="cellIs" dxfId="1303" priority="1777" operator="equal">
      <formula>"BAJA"</formula>
    </cfRule>
    <cfRule type="cellIs" dxfId="1302" priority="1778" operator="equal">
      <formula>"MUY BAJA"</formula>
    </cfRule>
  </conditionalFormatting>
  <conditionalFormatting sqref="AE97">
    <cfRule type="cellIs" dxfId="1301" priority="1769" operator="equal">
      <formula>"MUY ALTA"</formula>
    </cfRule>
    <cfRule type="cellIs" dxfId="1300" priority="1770" operator="equal">
      <formula>"ALTA"</formula>
    </cfRule>
    <cfRule type="cellIs" dxfId="1299" priority="1771" operator="equal">
      <formula>"MEDIA"</formula>
    </cfRule>
    <cfRule type="cellIs" dxfId="1298" priority="1772" operator="equal">
      <formula>"BAJA"</formula>
    </cfRule>
    <cfRule type="cellIs" dxfId="1297" priority="1773" operator="equal">
      <formula>"MUY BAJA"</formula>
    </cfRule>
  </conditionalFormatting>
  <conditionalFormatting sqref="AE98">
    <cfRule type="cellIs" dxfId="1296" priority="1764" operator="equal">
      <formula>"MUY ALTA"</formula>
    </cfRule>
    <cfRule type="cellIs" dxfId="1295" priority="1765" operator="equal">
      <formula>"ALTA"</formula>
    </cfRule>
    <cfRule type="cellIs" dxfId="1294" priority="1766" operator="equal">
      <formula>"MEDIA"</formula>
    </cfRule>
    <cfRule type="cellIs" dxfId="1293" priority="1767" operator="equal">
      <formula>"BAJA"</formula>
    </cfRule>
    <cfRule type="cellIs" dxfId="1292" priority="1768" operator="equal">
      <formula>"MUY BAJA"</formula>
    </cfRule>
  </conditionalFormatting>
  <conditionalFormatting sqref="AE99">
    <cfRule type="cellIs" dxfId="1291" priority="1759" operator="equal">
      <formula>"MUY ALTA"</formula>
    </cfRule>
    <cfRule type="cellIs" dxfId="1290" priority="1760" operator="equal">
      <formula>"ALTA"</formula>
    </cfRule>
    <cfRule type="cellIs" dxfId="1289" priority="1761" operator="equal">
      <formula>"MEDIA"</formula>
    </cfRule>
    <cfRule type="cellIs" dxfId="1288" priority="1762" operator="equal">
      <formula>"BAJA"</formula>
    </cfRule>
    <cfRule type="cellIs" dxfId="1287" priority="1763" operator="equal">
      <formula>"MUY BAJA"</formula>
    </cfRule>
  </conditionalFormatting>
  <conditionalFormatting sqref="AE100">
    <cfRule type="cellIs" dxfId="1286" priority="1754" operator="equal">
      <formula>"MUY ALTA"</formula>
    </cfRule>
    <cfRule type="cellIs" dxfId="1285" priority="1755" operator="equal">
      <formula>"ALTA"</formula>
    </cfRule>
    <cfRule type="cellIs" dxfId="1284" priority="1756" operator="equal">
      <formula>"MEDIA"</formula>
    </cfRule>
    <cfRule type="cellIs" dxfId="1283" priority="1757" operator="equal">
      <formula>"BAJA"</formula>
    </cfRule>
    <cfRule type="cellIs" dxfId="1282" priority="1758" operator="equal">
      <formula>"MUY BAJA"</formula>
    </cfRule>
  </conditionalFormatting>
  <conditionalFormatting sqref="Q65:Q66 AI76 Q76 AI79">
    <cfRule type="cellIs" dxfId="1281" priority="1716" operator="equal">
      <formula>#REF!</formula>
    </cfRule>
    <cfRule type="cellIs" dxfId="1280" priority="1718" operator="equal">
      <formula>#REF!</formula>
    </cfRule>
    <cfRule type="cellIs" dxfId="1279" priority="1719" operator="equal">
      <formula>#REF!</formula>
    </cfRule>
    <cfRule type="cellIs" dxfId="1278" priority="1720" operator="equal">
      <formula>#REF!</formula>
    </cfRule>
    <cfRule type="cellIs" dxfId="1277" priority="1721" operator="equal">
      <formula>#REF!</formula>
    </cfRule>
    <cfRule type="cellIs" dxfId="1276" priority="1722" operator="equal">
      <formula>#REF!</formula>
    </cfRule>
    <cfRule type="cellIs" dxfId="1275" priority="1723" operator="equal">
      <formula>#REF!</formula>
    </cfRule>
    <cfRule type="cellIs" dxfId="1274" priority="1724" operator="equal">
      <formula>#REF!</formula>
    </cfRule>
    <cfRule type="cellIs" dxfId="1273" priority="1725" operator="equal">
      <formula>#REF!</formula>
    </cfRule>
    <cfRule type="cellIs" dxfId="1272" priority="1726" operator="equal">
      <formula>#REF!</formula>
    </cfRule>
    <cfRule type="cellIs" dxfId="1271" priority="1727" operator="equal">
      <formula>#REF!</formula>
    </cfRule>
    <cfRule type="cellIs" dxfId="1270" priority="1728" operator="equal">
      <formula>#REF!</formula>
    </cfRule>
    <cfRule type="cellIs" dxfId="1269" priority="1729" operator="equal">
      <formula>#REF!</formula>
    </cfRule>
    <cfRule type="cellIs" dxfId="1268" priority="1730" operator="equal">
      <formula>#REF!</formula>
    </cfRule>
    <cfRule type="cellIs" dxfId="1267" priority="1731" operator="equal">
      <formula>#REF!</formula>
    </cfRule>
    <cfRule type="cellIs" dxfId="1266" priority="1732" operator="equal">
      <formula>#REF!</formula>
    </cfRule>
    <cfRule type="cellIs" dxfId="1265" priority="1733" operator="equal">
      <formula>#REF!</formula>
    </cfRule>
    <cfRule type="cellIs" dxfId="1264" priority="1734" operator="equal">
      <formula>#REF!</formula>
    </cfRule>
    <cfRule type="cellIs" dxfId="1263" priority="1735" operator="equal">
      <formula>#REF!</formula>
    </cfRule>
    <cfRule type="cellIs" dxfId="1262" priority="1736" operator="equal">
      <formula>#REF!</formula>
    </cfRule>
    <cfRule type="cellIs" dxfId="1261" priority="1737" operator="equal">
      <formula>#REF!</formula>
    </cfRule>
    <cfRule type="cellIs" dxfId="1260" priority="1738" operator="equal">
      <formula>#REF!</formula>
    </cfRule>
    <cfRule type="cellIs" dxfId="1259" priority="1739" operator="equal">
      <formula>#REF!</formula>
    </cfRule>
    <cfRule type="cellIs" dxfId="1258" priority="1740" operator="equal">
      <formula>#REF!</formula>
    </cfRule>
    <cfRule type="cellIs" dxfId="1257" priority="1741" operator="equal">
      <formula>#REF!</formula>
    </cfRule>
    <cfRule type="cellIs" dxfId="1256" priority="1742" operator="equal">
      <formula>#REF!</formula>
    </cfRule>
    <cfRule type="cellIs" dxfId="1255" priority="1743" operator="equal">
      <formula>#REF!</formula>
    </cfRule>
    <cfRule type="cellIs" dxfId="1254" priority="1744" operator="equal">
      <formula>#REF!</formula>
    </cfRule>
    <cfRule type="cellIs" dxfId="1253" priority="1745" operator="equal">
      <formula>#REF!</formula>
    </cfRule>
    <cfRule type="cellIs" dxfId="1252" priority="1746" operator="equal">
      <formula>#REF!</formula>
    </cfRule>
    <cfRule type="cellIs" dxfId="1251" priority="1747" operator="equal">
      <formula>#REF!</formula>
    </cfRule>
    <cfRule type="cellIs" dxfId="1250" priority="1748" operator="equal">
      <formula>#REF!</formula>
    </cfRule>
    <cfRule type="cellIs" dxfId="1249" priority="1749" operator="equal">
      <formula>#REF!</formula>
    </cfRule>
    <cfRule type="cellIs" dxfId="1248" priority="1750" operator="equal">
      <formula>#REF!</formula>
    </cfRule>
    <cfRule type="cellIs" dxfId="1247" priority="1751" operator="equal">
      <formula>#REF!</formula>
    </cfRule>
    <cfRule type="cellIs" dxfId="1246" priority="1752" operator="equal">
      <formula>#REF!</formula>
    </cfRule>
    <cfRule type="cellIs" dxfId="1245" priority="1753" operator="equal">
      <formula>#REF!</formula>
    </cfRule>
  </conditionalFormatting>
  <conditionalFormatting sqref="N65:N66 N76">
    <cfRule type="cellIs" dxfId="1244" priority="1717" operator="equal">
      <formula>#REF!</formula>
    </cfRule>
  </conditionalFormatting>
  <conditionalFormatting sqref="L76">
    <cfRule type="cellIs" dxfId="1243" priority="1711" operator="equal">
      <formula>"ALTA"</formula>
    </cfRule>
    <cfRule type="cellIs" dxfId="1242" priority="1712" operator="equal">
      <formula>"MUY ALTA"</formula>
    </cfRule>
    <cfRule type="cellIs" dxfId="1241" priority="1713" operator="equal">
      <formula>"MEDIA"</formula>
    </cfRule>
    <cfRule type="cellIs" dxfId="1240" priority="1714" operator="equal">
      <formula>"BAJA"</formula>
    </cfRule>
    <cfRule type="cellIs" dxfId="1239" priority="1715" operator="equal">
      <formula>"MUY BAJA"</formula>
    </cfRule>
  </conditionalFormatting>
  <conditionalFormatting sqref="N65:N66 N76">
    <cfRule type="cellIs" dxfId="1238" priority="1703" operator="equal">
      <formula>"CATASTRÓFICO (RC-F)"</formula>
    </cfRule>
    <cfRule type="cellIs" dxfId="1237" priority="1704" operator="equal">
      <formula>"MAYOR (RC-F)"</formula>
    </cfRule>
    <cfRule type="cellIs" dxfId="1236" priority="1705" operator="equal">
      <formula>"MODERADO (RC-F)"</formula>
    </cfRule>
    <cfRule type="cellIs" dxfId="1235" priority="1706" operator="equal">
      <formula>"CATASTRÓFICO"</formula>
    </cfRule>
    <cfRule type="cellIs" dxfId="1234" priority="1707" operator="equal">
      <formula>"MAYOR"</formula>
    </cfRule>
    <cfRule type="cellIs" dxfId="1233" priority="1708" operator="equal">
      <formula>"MODERADO"</formula>
    </cfRule>
    <cfRule type="cellIs" dxfId="1232" priority="1709" operator="equal">
      <formula>"MENOR"</formula>
    </cfRule>
    <cfRule type="cellIs" dxfId="1231" priority="1710" operator="equal">
      <formula>"LEVE"</formula>
    </cfRule>
  </conditionalFormatting>
  <conditionalFormatting sqref="Q65:Q66 AI76 Q76 AI79">
    <cfRule type="cellIs" dxfId="1230" priority="1696" operator="equal">
      <formula>"EXTREMO (RC/F)"</formula>
    </cfRule>
    <cfRule type="cellIs" dxfId="1229" priority="1697" operator="equal">
      <formula>"ALTO (RC/F)"</formula>
    </cfRule>
    <cfRule type="cellIs" dxfId="1228" priority="1698" operator="equal">
      <formula>"MODERADO (RC/F)"</formula>
    </cfRule>
    <cfRule type="cellIs" dxfId="1227" priority="1699" operator="equal">
      <formula>"EXTREMO"</formula>
    </cfRule>
    <cfRule type="cellIs" dxfId="1226" priority="1700" operator="equal">
      <formula>"ALTO"</formula>
    </cfRule>
    <cfRule type="cellIs" dxfId="1225" priority="1701" operator="equal">
      <formula>"MODERADO"</formula>
    </cfRule>
    <cfRule type="cellIs" dxfId="1224" priority="1702" operator="equal">
      <formula>"BAJO"</formula>
    </cfRule>
  </conditionalFormatting>
  <conditionalFormatting sqref="AE76 AE65:AE68">
    <cfRule type="cellIs" dxfId="1223" priority="1691" operator="equal">
      <formula>"MUY ALTA"</formula>
    </cfRule>
    <cfRule type="cellIs" dxfId="1222" priority="1692" operator="equal">
      <formula>"ALTA"</formula>
    </cfRule>
    <cfRule type="cellIs" dxfId="1221" priority="1693" operator="equal">
      <formula>"MEDIA"</formula>
    </cfRule>
    <cfRule type="cellIs" dxfId="1220" priority="1694" operator="equal">
      <formula>"BAJA"</formula>
    </cfRule>
    <cfRule type="cellIs" dxfId="1219" priority="1695" operator="equal">
      <formula>"MUY BAJA"</formula>
    </cfRule>
  </conditionalFormatting>
  <conditionalFormatting sqref="AG76 AG79">
    <cfRule type="cellIs" dxfId="1218" priority="1686" operator="equal">
      <formula>"CATASTROFICO"</formula>
    </cfRule>
    <cfRule type="cellIs" dxfId="1217" priority="1687" operator="equal">
      <formula>"MAYOR"</formula>
    </cfRule>
    <cfRule type="cellIs" dxfId="1216" priority="1688" operator="equal">
      <formula>"MODERADO"</formula>
    </cfRule>
    <cfRule type="cellIs" dxfId="1215" priority="1689" operator="equal">
      <formula>"MENOR"</formula>
    </cfRule>
    <cfRule type="cellIs" dxfId="1214" priority="1690" operator="equal">
      <formula>"LEVE"</formula>
    </cfRule>
  </conditionalFormatting>
  <conditionalFormatting sqref="L65:L66">
    <cfRule type="cellIs" dxfId="1213" priority="1681" operator="equal">
      <formula>"ALTA"</formula>
    </cfRule>
    <cfRule type="cellIs" dxfId="1212" priority="1682" operator="equal">
      <formula>"MUY ALTA"</formula>
    </cfRule>
    <cfRule type="cellIs" dxfId="1211" priority="1683" operator="equal">
      <formula>"MEDIA"</formula>
    </cfRule>
    <cfRule type="cellIs" dxfId="1210" priority="1684" operator="equal">
      <formula>"BAJA"</formula>
    </cfRule>
    <cfRule type="cellIs" dxfId="1209" priority="1685" operator="equal">
      <formula>"MUY BAJA"</formula>
    </cfRule>
  </conditionalFormatting>
  <conditionalFormatting sqref="AG65:AG66">
    <cfRule type="cellIs" dxfId="1208" priority="1676" operator="equal">
      <formula>"CATASTROFICO"</formula>
    </cfRule>
    <cfRule type="cellIs" dxfId="1207" priority="1677" operator="equal">
      <formula>"MAYOR"</formula>
    </cfRule>
    <cfRule type="cellIs" dxfId="1206" priority="1678" operator="equal">
      <formula>"MODERADO"</formula>
    </cfRule>
    <cfRule type="cellIs" dxfId="1205" priority="1679" operator="equal">
      <formula>"MENOR"</formula>
    </cfRule>
    <cfRule type="cellIs" dxfId="1204" priority="1680" operator="equal">
      <formula>"LEVE"</formula>
    </cfRule>
  </conditionalFormatting>
  <conditionalFormatting sqref="AI65:AI66">
    <cfRule type="cellIs" dxfId="1203" priority="1639" operator="equal">
      <formula>#REF!</formula>
    </cfRule>
    <cfRule type="cellIs" dxfId="1202" priority="1640" operator="equal">
      <formula>#REF!</formula>
    </cfRule>
    <cfRule type="cellIs" dxfId="1201" priority="1641" operator="equal">
      <formula>#REF!</formula>
    </cfRule>
    <cfRule type="cellIs" dxfId="1200" priority="1642" operator="equal">
      <formula>#REF!</formula>
    </cfRule>
    <cfRule type="cellIs" dxfId="1199" priority="1643" operator="equal">
      <formula>#REF!</formula>
    </cfRule>
    <cfRule type="cellIs" dxfId="1198" priority="1644" operator="equal">
      <formula>#REF!</formula>
    </cfRule>
    <cfRule type="cellIs" dxfId="1197" priority="1645" operator="equal">
      <formula>#REF!</formula>
    </cfRule>
    <cfRule type="cellIs" dxfId="1196" priority="1646" operator="equal">
      <formula>#REF!</formula>
    </cfRule>
    <cfRule type="cellIs" dxfId="1195" priority="1647" operator="equal">
      <formula>#REF!</formula>
    </cfRule>
    <cfRule type="cellIs" dxfId="1194" priority="1648" operator="equal">
      <formula>#REF!</formula>
    </cfRule>
    <cfRule type="cellIs" dxfId="1193" priority="1649" operator="equal">
      <formula>#REF!</formula>
    </cfRule>
    <cfRule type="cellIs" dxfId="1192" priority="1650" operator="equal">
      <formula>#REF!</formula>
    </cfRule>
    <cfRule type="cellIs" dxfId="1191" priority="1651" operator="equal">
      <formula>#REF!</formula>
    </cfRule>
    <cfRule type="cellIs" dxfId="1190" priority="1652" operator="equal">
      <formula>#REF!</formula>
    </cfRule>
    <cfRule type="cellIs" dxfId="1189" priority="1653" operator="equal">
      <formula>#REF!</formula>
    </cfRule>
    <cfRule type="cellIs" dxfId="1188" priority="1654" operator="equal">
      <formula>#REF!</formula>
    </cfRule>
    <cfRule type="cellIs" dxfId="1187" priority="1655" operator="equal">
      <formula>#REF!</formula>
    </cfRule>
    <cfRule type="cellIs" dxfId="1186" priority="1656" operator="equal">
      <formula>#REF!</formula>
    </cfRule>
    <cfRule type="cellIs" dxfId="1185" priority="1657" operator="equal">
      <formula>#REF!</formula>
    </cfRule>
    <cfRule type="cellIs" dxfId="1184" priority="1658" operator="equal">
      <formula>#REF!</formula>
    </cfRule>
    <cfRule type="cellIs" dxfId="1183" priority="1659" operator="equal">
      <formula>#REF!</formula>
    </cfRule>
    <cfRule type="cellIs" dxfId="1182" priority="1660" operator="equal">
      <formula>#REF!</formula>
    </cfRule>
    <cfRule type="cellIs" dxfId="1181" priority="1661" operator="equal">
      <formula>#REF!</formula>
    </cfRule>
    <cfRule type="cellIs" dxfId="1180" priority="1662" operator="equal">
      <formula>#REF!</formula>
    </cfRule>
    <cfRule type="cellIs" dxfId="1179" priority="1663" operator="equal">
      <formula>#REF!</formula>
    </cfRule>
    <cfRule type="cellIs" dxfId="1178" priority="1664" operator="equal">
      <formula>#REF!</formula>
    </cfRule>
    <cfRule type="cellIs" dxfId="1177" priority="1665" operator="equal">
      <formula>#REF!</formula>
    </cfRule>
    <cfRule type="cellIs" dxfId="1176" priority="1666" operator="equal">
      <formula>#REF!</formula>
    </cfRule>
    <cfRule type="cellIs" dxfId="1175" priority="1667" operator="equal">
      <formula>#REF!</formula>
    </cfRule>
    <cfRule type="cellIs" dxfId="1174" priority="1668" operator="equal">
      <formula>#REF!</formula>
    </cfRule>
    <cfRule type="cellIs" dxfId="1173" priority="1669" operator="equal">
      <formula>#REF!</formula>
    </cfRule>
    <cfRule type="cellIs" dxfId="1172" priority="1670" operator="equal">
      <formula>#REF!</formula>
    </cfRule>
    <cfRule type="cellIs" dxfId="1171" priority="1671" operator="equal">
      <formula>#REF!</formula>
    </cfRule>
    <cfRule type="cellIs" dxfId="1170" priority="1672" operator="equal">
      <formula>#REF!</formula>
    </cfRule>
    <cfRule type="cellIs" dxfId="1169" priority="1673" operator="equal">
      <formula>#REF!</formula>
    </cfRule>
    <cfRule type="cellIs" dxfId="1168" priority="1674" operator="equal">
      <formula>#REF!</formula>
    </cfRule>
    <cfRule type="cellIs" dxfId="1167" priority="1675" operator="equal">
      <formula>#REF!</formula>
    </cfRule>
  </conditionalFormatting>
  <conditionalFormatting sqref="AI65:AI66">
    <cfRule type="cellIs" dxfId="1166" priority="1632" operator="equal">
      <formula>"EXTREMO (RC/F)"</formula>
    </cfRule>
    <cfRule type="cellIs" dxfId="1165" priority="1633" operator="equal">
      <formula>"ALTO (RC/F)"</formula>
    </cfRule>
    <cfRule type="cellIs" dxfId="1164" priority="1634" operator="equal">
      <formula>"MODERADO (RC/F)"</formula>
    </cfRule>
    <cfRule type="cellIs" dxfId="1163" priority="1635" operator="equal">
      <formula>"EXTREMO"</formula>
    </cfRule>
    <cfRule type="cellIs" dxfId="1162" priority="1636" operator="equal">
      <formula>"ALTO"</formula>
    </cfRule>
    <cfRule type="cellIs" dxfId="1161" priority="1637" operator="equal">
      <formula>"MODERADO"</formula>
    </cfRule>
    <cfRule type="cellIs" dxfId="1160" priority="1638" operator="equal">
      <formula>"BAJO"</formula>
    </cfRule>
  </conditionalFormatting>
  <conditionalFormatting sqref="I65:I66">
    <cfRule type="cellIs" dxfId="1159" priority="1631" operator="equal">
      <formula>#REF!</formula>
    </cfRule>
  </conditionalFormatting>
  <conditionalFormatting sqref="AI69 Q69">
    <cfRule type="cellIs" dxfId="1158" priority="1593" operator="equal">
      <formula>#REF!</formula>
    </cfRule>
    <cfRule type="cellIs" dxfId="1157" priority="1595" operator="equal">
      <formula>#REF!</formula>
    </cfRule>
    <cfRule type="cellIs" dxfId="1156" priority="1596" operator="equal">
      <formula>#REF!</formula>
    </cfRule>
    <cfRule type="cellIs" dxfId="1155" priority="1597" operator="equal">
      <formula>#REF!</formula>
    </cfRule>
    <cfRule type="cellIs" dxfId="1154" priority="1598" operator="equal">
      <formula>#REF!</formula>
    </cfRule>
    <cfRule type="cellIs" dxfId="1153" priority="1599" operator="equal">
      <formula>#REF!</formula>
    </cfRule>
    <cfRule type="cellIs" dxfId="1152" priority="1600" operator="equal">
      <formula>#REF!</formula>
    </cfRule>
    <cfRule type="cellIs" dxfId="1151" priority="1601" operator="equal">
      <formula>#REF!</formula>
    </cfRule>
    <cfRule type="cellIs" dxfId="1150" priority="1602" operator="equal">
      <formula>#REF!</formula>
    </cfRule>
    <cfRule type="cellIs" dxfId="1149" priority="1603" operator="equal">
      <formula>#REF!</formula>
    </cfRule>
    <cfRule type="cellIs" dxfId="1148" priority="1604" operator="equal">
      <formula>#REF!</formula>
    </cfRule>
    <cfRule type="cellIs" dxfId="1147" priority="1605" operator="equal">
      <formula>#REF!</formula>
    </cfRule>
    <cfRule type="cellIs" dxfId="1146" priority="1606" operator="equal">
      <formula>#REF!</formula>
    </cfRule>
    <cfRule type="cellIs" dxfId="1145" priority="1607" operator="equal">
      <formula>#REF!</formula>
    </cfRule>
    <cfRule type="cellIs" dxfId="1144" priority="1608" operator="equal">
      <formula>#REF!</formula>
    </cfRule>
    <cfRule type="cellIs" dxfId="1143" priority="1609" operator="equal">
      <formula>#REF!</formula>
    </cfRule>
    <cfRule type="cellIs" dxfId="1142" priority="1610" operator="equal">
      <formula>#REF!</formula>
    </cfRule>
    <cfRule type="cellIs" dxfId="1141" priority="1611" operator="equal">
      <formula>#REF!</formula>
    </cfRule>
    <cfRule type="cellIs" dxfId="1140" priority="1612" operator="equal">
      <formula>#REF!</formula>
    </cfRule>
    <cfRule type="cellIs" dxfId="1139" priority="1613" operator="equal">
      <formula>#REF!</formula>
    </cfRule>
    <cfRule type="cellIs" dxfId="1138" priority="1614" operator="equal">
      <formula>#REF!</formula>
    </cfRule>
    <cfRule type="cellIs" dxfId="1137" priority="1615" operator="equal">
      <formula>#REF!</formula>
    </cfRule>
    <cfRule type="cellIs" dxfId="1136" priority="1616" operator="equal">
      <formula>#REF!</formula>
    </cfRule>
    <cfRule type="cellIs" dxfId="1135" priority="1617" operator="equal">
      <formula>#REF!</formula>
    </cfRule>
    <cfRule type="cellIs" dxfId="1134" priority="1618" operator="equal">
      <formula>#REF!</formula>
    </cfRule>
    <cfRule type="cellIs" dxfId="1133" priority="1619" operator="equal">
      <formula>#REF!</formula>
    </cfRule>
    <cfRule type="cellIs" dxfId="1132" priority="1620" operator="equal">
      <formula>#REF!</formula>
    </cfRule>
    <cfRule type="cellIs" dxfId="1131" priority="1621" operator="equal">
      <formula>#REF!</formula>
    </cfRule>
    <cfRule type="cellIs" dxfId="1130" priority="1622" operator="equal">
      <formula>#REF!</formula>
    </cfRule>
    <cfRule type="cellIs" dxfId="1129" priority="1623" operator="equal">
      <formula>#REF!</formula>
    </cfRule>
    <cfRule type="cellIs" dxfId="1128" priority="1624" operator="equal">
      <formula>#REF!</formula>
    </cfRule>
    <cfRule type="cellIs" dxfId="1127" priority="1625" operator="equal">
      <formula>#REF!</formula>
    </cfRule>
    <cfRule type="cellIs" dxfId="1126" priority="1626" operator="equal">
      <formula>#REF!</formula>
    </cfRule>
    <cfRule type="cellIs" dxfId="1125" priority="1627" operator="equal">
      <formula>#REF!</formula>
    </cfRule>
    <cfRule type="cellIs" dxfId="1124" priority="1628" operator="equal">
      <formula>#REF!</formula>
    </cfRule>
    <cfRule type="cellIs" dxfId="1123" priority="1629" operator="equal">
      <formula>#REF!</formula>
    </cfRule>
    <cfRule type="cellIs" dxfId="1122" priority="1630" operator="equal">
      <formula>#REF!</formula>
    </cfRule>
  </conditionalFormatting>
  <conditionalFormatting sqref="N69">
    <cfRule type="cellIs" dxfId="1121" priority="1594" operator="equal">
      <formula>#REF!</formula>
    </cfRule>
  </conditionalFormatting>
  <conditionalFormatting sqref="L69">
    <cfRule type="cellIs" dxfId="1120" priority="1588" operator="equal">
      <formula>"ALTA"</formula>
    </cfRule>
    <cfRule type="cellIs" dxfId="1119" priority="1589" operator="equal">
      <formula>"MUY ALTA"</formula>
    </cfRule>
    <cfRule type="cellIs" dxfId="1118" priority="1590" operator="equal">
      <formula>"MEDIA"</formula>
    </cfRule>
    <cfRule type="cellIs" dxfId="1117" priority="1591" operator="equal">
      <formula>"BAJA"</formula>
    </cfRule>
    <cfRule type="cellIs" dxfId="1116" priority="1592" operator="equal">
      <formula>"MUY BAJA"</formula>
    </cfRule>
  </conditionalFormatting>
  <conditionalFormatting sqref="N69">
    <cfRule type="cellIs" dxfId="1115" priority="1580" operator="equal">
      <formula>"CATASTRÓFICO (RC-F)"</formula>
    </cfRule>
    <cfRule type="cellIs" dxfId="1114" priority="1581" operator="equal">
      <formula>"MAYOR (RC-F)"</formula>
    </cfRule>
    <cfRule type="cellIs" dxfId="1113" priority="1582" operator="equal">
      <formula>"MODERADO (RC-F)"</formula>
    </cfRule>
    <cfRule type="cellIs" dxfId="1112" priority="1583" operator="equal">
      <formula>"CATASTRÓFICO"</formula>
    </cfRule>
    <cfRule type="cellIs" dxfId="1111" priority="1584" operator="equal">
      <formula>"MAYOR"</formula>
    </cfRule>
    <cfRule type="cellIs" dxfId="1110" priority="1585" operator="equal">
      <formula>"MODERADO"</formula>
    </cfRule>
    <cfRule type="cellIs" dxfId="1109" priority="1586" operator="equal">
      <formula>"MENOR"</formula>
    </cfRule>
    <cfRule type="cellIs" dxfId="1108" priority="1587" operator="equal">
      <formula>"LEVE"</formula>
    </cfRule>
  </conditionalFormatting>
  <conditionalFormatting sqref="AI69 Q69">
    <cfRule type="cellIs" dxfId="1107" priority="1573" operator="equal">
      <formula>"EXTREMO (RC/F)"</formula>
    </cfRule>
    <cfRule type="cellIs" dxfId="1106" priority="1574" operator="equal">
      <formula>"ALTO (RC/F)"</formula>
    </cfRule>
    <cfRule type="cellIs" dxfId="1105" priority="1575" operator="equal">
      <formula>"MODERADO (RC/F)"</formula>
    </cfRule>
    <cfRule type="cellIs" dxfId="1104" priority="1576" operator="equal">
      <formula>"EXTREMO"</formula>
    </cfRule>
    <cfRule type="cellIs" dxfId="1103" priority="1577" operator="equal">
      <formula>"ALTO"</formula>
    </cfRule>
    <cfRule type="cellIs" dxfId="1102" priority="1578" operator="equal">
      <formula>"MODERADO"</formula>
    </cfRule>
    <cfRule type="cellIs" dxfId="1101" priority="1579" operator="equal">
      <formula>"BAJO"</formula>
    </cfRule>
  </conditionalFormatting>
  <conditionalFormatting sqref="AE69:AE75">
    <cfRule type="cellIs" dxfId="1100" priority="1568" operator="equal">
      <formula>"MUY ALTA"</formula>
    </cfRule>
    <cfRule type="cellIs" dxfId="1099" priority="1569" operator="equal">
      <formula>"ALTA"</formula>
    </cfRule>
    <cfRule type="cellIs" dxfId="1098" priority="1570" operator="equal">
      <formula>"MEDIA"</formula>
    </cfRule>
    <cfRule type="cellIs" dxfId="1097" priority="1571" operator="equal">
      <formula>"BAJA"</formula>
    </cfRule>
    <cfRule type="cellIs" dxfId="1096" priority="1572" operator="equal">
      <formula>"MUY BAJA"</formula>
    </cfRule>
  </conditionalFormatting>
  <conditionalFormatting sqref="AG69">
    <cfRule type="cellIs" dxfId="1095" priority="1563" operator="equal">
      <formula>"CATASTROFICO"</formula>
    </cfRule>
    <cfRule type="cellIs" dxfId="1094" priority="1564" operator="equal">
      <formula>"MAYOR"</formula>
    </cfRule>
    <cfRule type="cellIs" dxfId="1093" priority="1565" operator="equal">
      <formula>"MODERADO"</formula>
    </cfRule>
    <cfRule type="cellIs" dxfId="1092" priority="1566" operator="equal">
      <formula>"MENOR"</formula>
    </cfRule>
    <cfRule type="cellIs" dxfId="1091" priority="1567" operator="equal">
      <formula>"LEVE"</formula>
    </cfRule>
  </conditionalFormatting>
  <conditionalFormatting sqref="I69">
    <cfRule type="cellIs" dxfId="1090" priority="1562" operator="equal">
      <formula>#REF!</formula>
    </cfRule>
  </conditionalFormatting>
  <conditionalFormatting sqref="K69">
    <cfRule type="cellIs" dxfId="1089" priority="1561" operator="equal">
      <formula>#REF!</formula>
    </cfRule>
  </conditionalFormatting>
  <conditionalFormatting sqref="AE79:AE81">
    <cfRule type="cellIs" dxfId="1088" priority="1556" operator="equal">
      <formula>"MUY ALTA"</formula>
    </cfRule>
    <cfRule type="cellIs" dxfId="1087" priority="1557" operator="equal">
      <formula>"ALTA"</formula>
    </cfRule>
    <cfRule type="cellIs" dxfId="1086" priority="1558" operator="equal">
      <formula>"MEDIA"</formula>
    </cfRule>
    <cfRule type="cellIs" dxfId="1085" priority="1559" operator="equal">
      <formula>"BAJA"</formula>
    </cfRule>
    <cfRule type="cellIs" dxfId="1084" priority="1560" operator="equal">
      <formula>"MUY BAJA"</formula>
    </cfRule>
  </conditionalFormatting>
  <conditionalFormatting sqref="Q42 AI42 AI45:AI46 Q45:Q46">
    <cfRule type="cellIs" dxfId="1083" priority="1518" operator="equal">
      <formula>#REF!</formula>
    </cfRule>
    <cfRule type="cellIs" dxfId="1082" priority="1520" operator="equal">
      <formula>#REF!</formula>
    </cfRule>
    <cfRule type="cellIs" dxfId="1081" priority="1521" operator="equal">
      <formula>#REF!</formula>
    </cfRule>
    <cfRule type="cellIs" dxfId="1080" priority="1522" operator="equal">
      <formula>#REF!</formula>
    </cfRule>
    <cfRule type="cellIs" dxfId="1079" priority="1523" operator="equal">
      <formula>#REF!</formula>
    </cfRule>
    <cfRule type="cellIs" dxfId="1078" priority="1524" operator="equal">
      <formula>#REF!</formula>
    </cfRule>
    <cfRule type="cellIs" dxfId="1077" priority="1525" operator="equal">
      <formula>#REF!</formula>
    </cfRule>
    <cfRule type="cellIs" dxfId="1076" priority="1526" operator="equal">
      <formula>#REF!</formula>
    </cfRule>
    <cfRule type="cellIs" dxfId="1075" priority="1527" operator="equal">
      <formula>#REF!</formula>
    </cfRule>
    <cfRule type="cellIs" dxfId="1074" priority="1528" operator="equal">
      <formula>#REF!</formula>
    </cfRule>
    <cfRule type="cellIs" dxfId="1073" priority="1529" operator="equal">
      <formula>#REF!</formula>
    </cfRule>
    <cfRule type="cellIs" dxfId="1072" priority="1530" operator="equal">
      <formula>#REF!</formula>
    </cfRule>
    <cfRule type="cellIs" dxfId="1071" priority="1531" operator="equal">
      <formula>#REF!</formula>
    </cfRule>
    <cfRule type="cellIs" dxfId="1070" priority="1532" operator="equal">
      <formula>#REF!</formula>
    </cfRule>
    <cfRule type="cellIs" dxfId="1069" priority="1533" operator="equal">
      <formula>#REF!</formula>
    </cfRule>
    <cfRule type="cellIs" dxfId="1068" priority="1534" operator="equal">
      <formula>#REF!</formula>
    </cfRule>
    <cfRule type="cellIs" dxfId="1067" priority="1535" operator="equal">
      <formula>#REF!</formula>
    </cfRule>
    <cfRule type="cellIs" dxfId="1066" priority="1536" operator="equal">
      <formula>#REF!</formula>
    </cfRule>
    <cfRule type="cellIs" dxfId="1065" priority="1537" operator="equal">
      <formula>#REF!</formula>
    </cfRule>
    <cfRule type="cellIs" dxfId="1064" priority="1538" operator="equal">
      <formula>#REF!</formula>
    </cfRule>
    <cfRule type="cellIs" dxfId="1063" priority="1539" operator="equal">
      <formula>#REF!</formula>
    </cfRule>
    <cfRule type="cellIs" dxfId="1062" priority="1540" operator="equal">
      <formula>#REF!</formula>
    </cfRule>
    <cfRule type="cellIs" dxfId="1061" priority="1541" operator="equal">
      <formula>#REF!</formula>
    </cfRule>
    <cfRule type="cellIs" dxfId="1060" priority="1542" operator="equal">
      <formula>#REF!</formula>
    </cfRule>
    <cfRule type="cellIs" dxfId="1059" priority="1543" operator="equal">
      <formula>#REF!</formula>
    </cfRule>
    <cfRule type="cellIs" dxfId="1058" priority="1544" operator="equal">
      <formula>#REF!</formula>
    </cfRule>
    <cfRule type="cellIs" dxfId="1057" priority="1545" operator="equal">
      <formula>#REF!</formula>
    </cfRule>
    <cfRule type="cellIs" dxfId="1056" priority="1546" operator="equal">
      <formula>#REF!</formula>
    </cfRule>
    <cfRule type="cellIs" dxfId="1055" priority="1547" operator="equal">
      <formula>#REF!</formula>
    </cfRule>
    <cfRule type="cellIs" dxfId="1054" priority="1548" operator="equal">
      <formula>#REF!</formula>
    </cfRule>
    <cfRule type="cellIs" dxfId="1053" priority="1549" operator="equal">
      <formula>#REF!</formula>
    </cfRule>
    <cfRule type="cellIs" dxfId="1052" priority="1550" operator="equal">
      <formula>#REF!</formula>
    </cfRule>
    <cfRule type="cellIs" dxfId="1051" priority="1551" operator="equal">
      <formula>#REF!</formula>
    </cfRule>
    <cfRule type="cellIs" dxfId="1050" priority="1552" operator="equal">
      <formula>#REF!</formula>
    </cfRule>
    <cfRule type="cellIs" dxfId="1049" priority="1553" operator="equal">
      <formula>#REF!</formula>
    </cfRule>
    <cfRule type="cellIs" dxfId="1048" priority="1554" operator="equal">
      <formula>#REF!</formula>
    </cfRule>
    <cfRule type="cellIs" dxfId="1047" priority="1555" operator="equal">
      <formula>#REF!</formula>
    </cfRule>
  </conditionalFormatting>
  <conditionalFormatting sqref="N42 N45:N46 I45:I46">
    <cfRule type="cellIs" dxfId="1046" priority="1519" operator="equal">
      <formula>#REF!</formula>
    </cfRule>
  </conditionalFormatting>
  <conditionalFormatting sqref="L42 L48 L45:L46">
    <cfRule type="cellIs" dxfId="1045" priority="1513" operator="equal">
      <formula>"ALTA"</formula>
    </cfRule>
    <cfRule type="cellIs" dxfId="1044" priority="1514" operator="equal">
      <formula>"MUY ALTA"</formula>
    </cfRule>
    <cfRule type="cellIs" dxfId="1043" priority="1515" operator="equal">
      <formula>"MEDIA"</formula>
    </cfRule>
    <cfRule type="cellIs" dxfId="1042" priority="1516" operator="equal">
      <formula>"BAJA"</formula>
    </cfRule>
    <cfRule type="cellIs" dxfId="1041" priority="1517" operator="equal">
      <formula>"MUY BAJA"</formula>
    </cfRule>
  </conditionalFormatting>
  <conditionalFormatting sqref="N42 N48 N45:N46">
    <cfRule type="cellIs" dxfId="1040" priority="1505" operator="equal">
      <formula>"CATASTRÓFICO (RC-F)"</formula>
    </cfRule>
    <cfRule type="cellIs" dxfId="1039" priority="1506" operator="equal">
      <formula>"MAYOR (RC-F)"</formula>
    </cfRule>
    <cfRule type="cellIs" dxfId="1038" priority="1507" operator="equal">
      <formula>"MODERADO (RC-F)"</formula>
    </cfRule>
    <cfRule type="cellIs" dxfId="1037" priority="1508" operator="equal">
      <formula>"CATASTRÓFICO"</formula>
    </cfRule>
    <cfRule type="cellIs" dxfId="1036" priority="1509" operator="equal">
      <formula>"MAYOR"</formula>
    </cfRule>
    <cfRule type="cellIs" dxfId="1035" priority="1510" operator="equal">
      <formula>"MODERADO"</formula>
    </cfRule>
    <cfRule type="cellIs" dxfId="1034" priority="1511" operator="equal">
      <formula>"MENOR"</formula>
    </cfRule>
    <cfRule type="cellIs" dxfId="1033" priority="1512" operator="equal">
      <formula>"LEVE"</formula>
    </cfRule>
  </conditionalFormatting>
  <conditionalFormatting sqref="Q42 AI42 Q48 AI48 AI45:AI46 Q45:Q46">
    <cfRule type="cellIs" dxfId="1032" priority="1498" operator="equal">
      <formula>"EXTREMO (RC/F)"</formula>
    </cfRule>
    <cfRule type="cellIs" dxfId="1031" priority="1499" operator="equal">
      <formula>"ALTO (RC/F)"</formula>
    </cfRule>
    <cfRule type="cellIs" dxfId="1030" priority="1500" operator="equal">
      <formula>"MODERADO (RC/F)"</formula>
    </cfRule>
    <cfRule type="cellIs" dxfId="1029" priority="1501" operator="equal">
      <formula>"EXTREMO"</formula>
    </cfRule>
    <cfRule type="cellIs" dxfId="1028" priority="1502" operator="equal">
      <formula>"ALTO"</formula>
    </cfRule>
    <cfRule type="cellIs" dxfId="1027" priority="1503" operator="equal">
      <formula>"MODERADO"</formula>
    </cfRule>
    <cfRule type="cellIs" dxfId="1026" priority="1504" operator="equal">
      <formula>"BAJO"</formula>
    </cfRule>
  </conditionalFormatting>
  <conditionalFormatting sqref="AG42 AG45 AG48">
    <cfRule type="cellIs" dxfId="1025" priority="1493" operator="equal">
      <formula>"CATASTROFICO"</formula>
    </cfRule>
    <cfRule type="cellIs" dxfId="1024" priority="1494" operator="equal">
      <formula>"MAYOR"</formula>
    </cfRule>
    <cfRule type="cellIs" dxfId="1023" priority="1495" operator="equal">
      <formula>"MODERADO"</formula>
    </cfRule>
    <cfRule type="cellIs" dxfId="1022" priority="1496" operator="equal">
      <formula>"MENOR"</formula>
    </cfRule>
    <cfRule type="cellIs" dxfId="1021" priority="1497" operator="equal">
      <formula>"LEVE"</formula>
    </cfRule>
  </conditionalFormatting>
  <conditionalFormatting sqref="I42 I48 N48">
    <cfRule type="cellIs" dxfId="1020" priority="1492" operator="equal">
      <formula>#REF!</formula>
    </cfRule>
  </conditionalFormatting>
  <conditionalFormatting sqref="AE42:AE48">
    <cfRule type="cellIs" dxfId="1019" priority="1487" operator="equal">
      <formula>"MUY ALTA"</formula>
    </cfRule>
    <cfRule type="cellIs" dxfId="1018" priority="1488" operator="equal">
      <formula>"ALTA"</formula>
    </cfRule>
    <cfRule type="cellIs" dxfId="1017" priority="1489" operator="equal">
      <formula>"MEDIA"</formula>
    </cfRule>
    <cfRule type="cellIs" dxfId="1016" priority="1490" operator="equal">
      <formula>"BAJA"</formula>
    </cfRule>
    <cfRule type="cellIs" dxfId="1015" priority="1491" operator="equal">
      <formula>"MUY BAJA"</formula>
    </cfRule>
  </conditionalFormatting>
  <conditionalFormatting sqref="Q48 AI48">
    <cfRule type="cellIs" dxfId="1014" priority="1450" operator="equal">
      <formula>#REF!</formula>
    </cfRule>
    <cfRule type="cellIs" dxfId="1013" priority="1451" operator="equal">
      <formula>#REF!</formula>
    </cfRule>
    <cfRule type="cellIs" dxfId="1012" priority="1452" operator="equal">
      <formula>#REF!</formula>
    </cfRule>
    <cfRule type="cellIs" dxfId="1011" priority="1453" operator="equal">
      <formula>#REF!</formula>
    </cfRule>
    <cfRule type="cellIs" dxfId="1010" priority="1454" operator="equal">
      <formula>#REF!</formula>
    </cfRule>
    <cfRule type="cellIs" dxfId="1009" priority="1455" operator="equal">
      <formula>#REF!</formula>
    </cfRule>
    <cfRule type="cellIs" dxfId="1008" priority="1456" operator="equal">
      <formula>#REF!</formula>
    </cfRule>
    <cfRule type="cellIs" dxfId="1007" priority="1457" operator="equal">
      <formula>#REF!</formula>
    </cfRule>
    <cfRule type="cellIs" dxfId="1006" priority="1458" operator="equal">
      <formula>#REF!</formula>
    </cfRule>
    <cfRule type="cellIs" dxfId="1005" priority="1459" operator="equal">
      <formula>#REF!</formula>
    </cfRule>
    <cfRule type="cellIs" dxfId="1004" priority="1460" operator="equal">
      <formula>#REF!</formula>
    </cfRule>
    <cfRule type="cellIs" dxfId="1003" priority="1461" operator="equal">
      <formula>#REF!</formula>
    </cfRule>
    <cfRule type="cellIs" dxfId="1002" priority="1462" operator="equal">
      <formula>#REF!</formula>
    </cfRule>
    <cfRule type="cellIs" dxfId="1001" priority="1463" operator="equal">
      <formula>#REF!</formula>
    </cfRule>
    <cfRule type="cellIs" dxfId="1000" priority="1464" operator="equal">
      <formula>#REF!</formula>
    </cfRule>
    <cfRule type="cellIs" dxfId="999" priority="1465" operator="equal">
      <formula>#REF!</formula>
    </cfRule>
    <cfRule type="cellIs" dxfId="998" priority="1466" operator="equal">
      <formula>#REF!</formula>
    </cfRule>
    <cfRule type="cellIs" dxfId="997" priority="1467" operator="equal">
      <formula>#REF!</formula>
    </cfRule>
    <cfRule type="cellIs" dxfId="996" priority="1468" operator="equal">
      <formula>#REF!</formula>
    </cfRule>
    <cfRule type="cellIs" dxfId="995" priority="1469" operator="equal">
      <formula>#REF!</formula>
    </cfRule>
    <cfRule type="cellIs" dxfId="994" priority="1470" operator="equal">
      <formula>#REF!</formula>
    </cfRule>
    <cfRule type="cellIs" dxfId="993" priority="1471" operator="equal">
      <formula>#REF!</formula>
    </cfRule>
    <cfRule type="cellIs" dxfId="992" priority="1472" operator="equal">
      <formula>#REF!</formula>
    </cfRule>
    <cfRule type="cellIs" dxfId="991" priority="1473" operator="equal">
      <formula>#REF!</formula>
    </cfRule>
    <cfRule type="cellIs" dxfId="990" priority="1474" operator="equal">
      <formula>#REF!</formula>
    </cfRule>
    <cfRule type="cellIs" dxfId="989" priority="1475" operator="equal">
      <formula>#REF!</formula>
    </cfRule>
    <cfRule type="cellIs" dxfId="988" priority="1476" operator="equal">
      <formula>#REF!</formula>
    </cfRule>
    <cfRule type="cellIs" dxfId="987" priority="1477" operator="equal">
      <formula>#REF!</formula>
    </cfRule>
    <cfRule type="cellIs" dxfId="986" priority="1478" operator="equal">
      <formula>#REF!</formula>
    </cfRule>
    <cfRule type="cellIs" dxfId="985" priority="1479" operator="equal">
      <formula>#REF!</formula>
    </cfRule>
    <cfRule type="cellIs" dxfId="984" priority="1480" operator="equal">
      <formula>#REF!</formula>
    </cfRule>
    <cfRule type="cellIs" dxfId="983" priority="1481" operator="equal">
      <formula>#REF!</formula>
    </cfRule>
    <cfRule type="cellIs" dxfId="982" priority="1482" operator="equal">
      <formula>#REF!</formula>
    </cfRule>
    <cfRule type="cellIs" dxfId="981" priority="1483" operator="equal">
      <formula>#REF!</formula>
    </cfRule>
    <cfRule type="cellIs" dxfId="980" priority="1484" operator="equal">
      <formula>#REF!</formula>
    </cfRule>
    <cfRule type="cellIs" dxfId="979" priority="1485" operator="equal">
      <formula>#REF!</formula>
    </cfRule>
    <cfRule type="cellIs" dxfId="978" priority="1486" operator="equal">
      <formula>#REF!</formula>
    </cfRule>
  </conditionalFormatting>
  <conditionalFormatting sqref="AE49">
    <cfRule type="cellIs" dxfId="977" priority="1440" operator="equal">
      <formula>"MUY ALTA"</formula>
    </cfRule>
    <cfRule type="cellIs" dxfId="976" priority="1441" operator="equal">
      <formula>"ALTA"</formula>
    </cfRule>
    <cfRule type="cellIs" dxfId="975" priority="1442" operator="equal">
      <formula>"MEDIA"</formula>
    </cfRule>
    <cfRule type="cellIs" dxfId="974" priority="1443" operator="equal">
      <formula>"BAJA"</formula>
    </cfRule>
    <cfRule type="cellIs" dxfId="973" priority="1444" operator="equal">
      <formula>"MUY BAJA"</formula>
    </cfRule>
  </conditionalFormatting>
  <conditionalFormatting sqref="Q110">
    <cfRule type="cellIs" dxfId="972" priority="958" operator="equal">
      <formula>#REF!</formula>
    </cfRule>
    <cfRule type="cellIs" dxfId="971" priority="960" operator="equal">
      <formula>#REF!</formula>
    </cfRule>
    <cfRule type="cellIs" dxfId="970" priority="961" operator="equal">
      <formula>#REF!</formula>
    </cfRule>
    <cfRule type="cellIs" dxfId="969" priority="962" operator="equal">
      <formula>#REF!</formula>
    </cfRule>
    <cfRule type="cellIs" dxfId="968" priority="963" operator="equal">
      <formula>#REF!</formula>
    </cfRule>
    <cfRule type="cellIs" dxfId="967" priority="964" operator="equal">
      <formula>#REF!</formula>
    </cfRule>
    <cfRule type="cellIs" dxfId="966" priority="965" operator="equal">
      <formula>#REF!</formula>
    </cfRule>
    <cfRule type="cellIs" dxfId="965" priority="966" operator="equal">
      <formula>#REF!</formula>
    </cfRule>
    <cfRule type="cellIs" dxfId="964" priority="967" operator="equal">
      <formula>#REF!</formula>
    </cfRule>
    <cfRule type="cellIs" dxfId="963" priority="968" operator="equal">
      <formula>#REF!</formula>
    </cfRule>
    <cfRule type="cellIs" dxfId="962" priority="969" operator="equal">
      <formula>#REF!</formula>
    </cfRule>
    <cfRule type="cellIs" dxfId="961" priority="970" operator="equal">
      <formula>#REF!</formula>
    </cfRule>
    <cfRule type="cellIs" dxfId="960" priority="971" operator="equal">
      <formula>#REF!</formula>
    </cfRule>
    <cfRule type="cellIs" dxfId="959" priority="972" operator="equal">
      <formula>#REF!</formula>
    </cfRule>
    <cfRule type="cellIs" dxfId="958" priority="973" operator="equal">
      <formula>#REF!</formula>
    </cfRule>
    <cfRule type="cellIs" dxfId="957" priority="974" operator="equal">
      <formula>#REF!</formula>
    </cfRule>
    <cfRule type="cellIs" dxfId="956" priority="975" operator="equal">
      <formula>#REF!</formula>
    </cfRule>
    <cfRule type="cellIs" dxfId="955" priority="976" operator="equal">
      <formula>#REF!</formula>
    </cfRule>
    <cfRule type="cellIs" dxfId="954" priority="977" operator="equal">
      <formula>#REF!</formula>
    </cfRule>
    <cfRule type="cellIs" dxfId="953" priority="978" operator="equal">
      <formula>#REF!</formula>
    </cfRule>
    <cfRule type="cellIs" dxfId="952" priority="979" operator="equal">
      <formula>#REF!</formula>
    </cfRule>
    <cfRule type="cellIs" dxfId="951" priority="980" operator="equal">
      <formula>#REF!</formula>
    </cfRule>
    <cfRule type="cellIs" dxfId="950" priority="981" operator="equal">
      <formula>#REF!</formula>
    </cfRule>
    <cfRule type="cellIs" dxfId="949" priority="982" operator="equal">
      <formula>#REF!</formula>
    </cfRule>
    <cfRule type="cellIs" dxfId="948" priority="983" operator="equal">
      <formula>#REF!</formula>
    </cfRule>
    <cfRule type="cellIs" dxfId="947" priority="984" operator="equal">
      <formula>#REF!</formula>
    </cfRule>
    <cfRule type="cellIs" dxfId="946" priority="985" operator="equal">
      <formula>#REF!</formula>
    </cfRule>
    <cfRule type="cellIs" dxfId="945" priority="986" operator="equal">
      <formula>#REF!</formula>
    </cfRule>
    <cfRule type="cellIs" dxfId="944" priority="987" operator="equal">
      <formula>#REF!</formula>
    </cfRule>
    <cfRule type="cellIs" dxfId="943" priority="988" operator="equal">
      <formula>#REF!</formula>
    </cfRule>
    <cfRule type="cellIs" dxfId="942" priority="989" operator="equal">
      <formula>#REF!</formula>
    </cfRule>
    <cfRule type="cellIs" dxfId="941" priority="990" operator="equal">
      <formula>#REF!</formula>
    </cfRule>
    <cfRule type="cellIs" dxfId="940" priority="991" operator="equal">
      <formula>#REF!</formula>
    </cfRule>
    <cfRule type="cellIs" dxfId="939" priority="992" operator="equal">
      <formula>#REF!</formula>
    </cfRule>
    <cfRule type="cellIs" dxfId="938" priority="993" operator="equal">
      <formula>#REF!</formula>
    </cfRule>
    <cfRule type="cellIs" dxfId="937" priority="994" operator="equal">
      <formula>#REF!</formula>
    </cfRule>
    <cfRule type="cellIs" dxfId="936" priority="995" operator="equal">
      <formula>#REF!</formula>
    </cfRule>
  </conditionalFormatting>
  <conditionalFormatting sqref="N110">
    <cfRule type="cellIs" dxfId="935" priority="959" operator="equal">
      <formula>#REF!</formula>
    </cfRule>
  </conditionalFormatting>
  <conditionalFormatting sqref="L110">
    <cfRule type="cellIs" dxfId="934" priority="953" operator="equal">
      <formula>"ALTA"</formula>
    </cfRule>
    <cfRule type="cellIs" dxfId="933" priority="954" operator="equal">
      <formula>"MUY ALTA"</formula>
    </cfRule>
    <cfRule type="cellIs" dxfId="932" priority="955" operator="equal">
      <formula>"MEDIA"</formula>
    </cfRule>
    <cfRule type="cellIs" dxfId="931" priority="956" operator="equal">
      <formula>"BAJA"</formula>
    </cfRule>
    <cfRule type="cellIs" dxfId="930" priority="957" operator="equal">
      <formula>"MUY BAJA"</formula>
    </cfRule>
  </conditionalFormatting>
  <conditionalFormatting sqref="N110">
    <cfRule type="cellIs" dxfId="929" priority="945" operator="equal">
      <formula>"CATASTRÓFICO (RC-F)"</formula>
    </cfRule>
    <cfRule type="cellIs" dxfId="928" priority="946" operator="equal">
      <formula>"MAYOR (RC-F)"</formula>
    </cfRule>
    <cfRule type="cellIs" dxfId="927" priority="947" operator="equal">
      <formula>"MODERADO (RC-F)"</formula>
    </cfRule>
    <cfRule type="cellIs" dxfId="926" priority="948" operator="equal">
      <formula>"CATASTRÓFICO"</formula>
    </cfRule>
    <cfRule type="cellIs" dxfId="925" priority="949" operator="equal">
      <formula>"MAYOR"</formula>
    </cfRule>
    <cfRule type="cellIs" dxfId="924" priority="950" operator="equal">
      <formula>"MODERADO"</formula>
    </cfRule>
    <cfRule type="cellIs" dxfId="923" priority="951" operator="equal">
      <formula>"MENOR"</formula>
    </cfRule>
    <cfRule type="cellIs" dxfId="922" priority="952" operator="equal">
      <formula>"LEVE"</formula>
    </cfRule>
  </conditionalFormatting>
  <conditionalFormatting sqref="AI110 Q110">
    <cfRule type="cellIs" dxfId="921" priority="938" operator="equal">
      <formula>"EXTREMO (RC/F)"</formula>
    </cfRule>
    <cfRule type="cellIs" dxfId="920" priority="939" operator="equal">
      <formula>"ALTO (RC/F)"</formula>
    </cfRule>
    <cfRule type="cellIs" dxfId="919" priority="940" operator="equal">
      <formula>"MODERADO (RC/F)"</formula>
    </cfRule>
    <cfRule type="cellIs" dxfId="918" priority="941" operator="equal">
      <formula>"EXTREMO"</formula>
    </cfRule>
    <cfRule type="cellIs" dxfId="917" priority="942" operator="equal">
      <formula>"ALTO"</formula>
    </cfRule>
    <cfRule type="cellIs" dxfId="916" priority="943" operator="equal">
      <formula>"MODERADO"</formula>
    </cfRule>
    <cfRule type="cellIs" dxfId="915" priority="944" operator="equal">
      <formula>"BAJO"</formula>
    </cfRule>
  </conditionalFormatting>
  <conditionalFormatting sqref="AG110 AG128 AG112 AG119 AG121 AG131 AG133">
    <cfRule type="cellIs" dxfId="914" priority="933" operator="equal">
      <formula>"CATASTROFICO"</formula>
    </cfRule>
    <cfRule type="cellIs" dxfId="913" priority="934" operator="equal">
      <formula>"MAYOR"</formula>
    </cfRule>
    <cfRule type="cellIs" dxfId="912" priority="935" operator="equal">
      <formula>"MODERADO"</formula>
    </cfRule>
    <cfRule type="cellIs" dxfId="911" priority="936" operator="equal">
      <formula>"MENOR"</formula>
    </cfRule>
    <cfRule type="cellIs" dxfId="910" priority="937" operator="equal">
      <formula>"LEVE"</formula>
    </cfRule>
  </conditionalFormatting>
  <conditionalFormatting sqref="AI110">
    <cfRule type="cellIs" dxfId="909" priority="896" operator="equal">
      <formula>#REF!</formula>
    </cfRule>
    <cfRule type="cellIs" dxfId="908" priority="897" operator="equal">
      <formula>#REF!</formula>
    </cfRule>
    <cfRule type="cellIs" dxfId="907" priority="898" operator="equal">
      <formula>#REF!</formula>
    </cfRule>
    <cfRule type="cellIs" dxfId="906" priority="899" operator="equal">
      <formula>#REF!</formula>
    </cfRule>
    <cfRule type="cellIs" dxfId="905" priority="900" operator="equal">
      <formula>#REF!</formula>
    </cfRule>
    <cfRule type="cellIs" dxfId="904" priority="901" operator="equal">
      <formula>#REF!</formula>
    </cfRule>
    <cfRule type="cellIs" dxfId="903" priority="902" operator="equal">
      <formula>#REF!</formula>
    </cfRule>
    <cfRule type="cellIs" dxfId="902" priority="903" operator="equal">
      <formula>#REF!</formula>
    </cfRule>
    <cfRule type="cellIs" dxfId="901" priority="904" operator="equal">
      <formula>#REF!</formula>
    </cfRule>
    <cfRule type="cellIs" dxfId="900" priority="905" operator="equal">
      <formula>#REF!</formula>
    </cfRule>
    <cfRule type="cellIs" dxfId="899" priority="906" operator="equal">
      <formula>#REF!</formula>
    </cfRule>
    <cfRule type="cellIs" dxfId="898" priority="907" operator="equal">
      <formula>#REF!</formula>
    </cfRule>
    <cfRule type="cellIs" dxfId="897" priority="908" operator="equal">
      <formula>#REF!</formula>
    </cfRule>
    <cfRule type="cellIs" dxfId="896" priority="909" operator="equal">
      <formula>#REF!</formula>
    </cfRule>
    <cfRule type="cellIs" dxfId="895" priority="910" operator="equal">
      <formula>#REF!</formula>
    </cfRule>
    <cfRule type="cellIs" dxfId="894" priority="911" operator="equal">
      <formula>#REF!</formula>
    </cfRule>
    <cfRule type="cellIs" dxfId="893" priority="912" operator="equal">
      <formula>#REF!</formula>
    </cfRule>
    <cfRule type="cellIs" dxfId="892" priority="913" operator="equal">
      <formula>#REF!</formula>
    </cfRule>
    <cfRule type="cellIs" dxfId="891" priority="914" operator="equal">
      <formula>#REF!</formula>
    </cfRule>
    <cfRule type="cellIs" dxfId="890" priority="915" operator="equal">
      <formula>#REF!</formula>
    </cfRule>
    <cfRule type="cellIs" dxfId="889" priority="916" operator="equal">
      <formula>#REF!</formula>
    </cfRule>
    <cfRule type="cellIs" dxfId="888" priority="917" operator="equal">
      <formula>#REF!</formula>
    </cfRule>
    <cfRule type="cellIs" dxfId="887" priority="918" operator="equal">
      <formula>#REF!</formula>
    </cfRule>
    <cfRule type="cellIs" dxfId="886" priority="919" operator="equal">
      <formula>#REF!</formula>
    </cfRule>
    <cfRule type="cellIs" dxfId="885" priority="920" operator="equal">
      <formula>#REF!</formula>
    </cfRule>
    <cfRule type="cellIs" dxfId="884" priority="921" operator="equal">
      <formula>#REF!</formula>
    </cfRule>
    <cfRule type="cellIs" dxfId="883" priority="922" operator="equal">
      <formula>#REF!</formula>
    </cfRule>
    <cfRule type="cellIs" dxfId="882" priority="923" operator="equal">
      <formula>#REF!</formula>
    </cfRule>
    <cfRule type="cellIs" dxfId="881" priority="924" operator="equal">
      <formula>#REF!</formula>
    </cfRule>
    <cfRule type="cellIs" dxfId="880" priority="925" operator="equal">
      <formula>#REF!</formula>
    </cfRule>
    <cfRule type="cellIs" dxfId="879" priority="926" operator="equal">
      <formula>#REF!</formula>
    </cfRule>
    <cfRule type="cellIs" dxfId="878" priority="927" operator="equal">
      <formula>#REF!</formula>
    </cfRule>
    <cfRule type="cellIs" dxfId="877" priority="928" operator="equal">
      <formula>#REF!</formula>
    </cfRule>
    <cfRule type="cellIs" dxfId="876" priority="929" operator="equal">
      <formula>#REF!</formula>
    </cfRule>
    <cfRule type="cellIs" dxfId="875" priority="930" operator="equal">
      <formula>#REF!</formula>
    </cfRule>
    <cfRule type="cellIs" dxfId="874" priority="931" operator="equal">
      <formula>#REF!</formula>
    </cfRule>
    <cfRule type="cellIs" dxfId="873" priority="932" operator="equal">
      <formula>#REF!</formula>
    </cfRule>
  </conditionalFormatting>
  <conditionalFormatting sqref="AE110">
    <cfRule type="cellIs" dxfId="872" priority="891" operator="equal">
      <formula>"MUY ALTA"</formula>
    </cfRule>
    <cfRule type="cellIs" dxfId="871" priority="892" operator="equal">
      <formula>"ALTA"</formula>
    </cfRule>
    <cfRule type="cellIs" dxfId="870" priority="893" operator="equal">
      <formula>"MEDIA"</formula>
    </cfRule>
    <cfRule type="cellIs" dxfId="869" priority="894" operator="equal">
      <formula>"BAJA"</formula>
    </cfRule>
    <cfRule type="cellIs" dxfId="868" priority="895" operator="equal">
      <formula>"MUY BAJA"</formula>
    </cfRule>
  </conditionalFormatting>
  <conditionalFormatting sqref="AE111:AE135">
    <cfRule type="cellIs" dxfId="867" priority="886" operator="equal">
      <formula>"MUY ALTA"</formula>
    </cfRule>
    <cfRule type="cellIs" dxfId="866" priority="887" operator="equal">
      <formula>"ALTA"</formula>
    </cfRule>
    <cfRule type="cellIs" dxfId="865" priority="888" operator="equal">
      <formula>"MEDIA"</formula>
    </cfRule>
    <cfRule type="cellIs" dxfId="864" priority="889" operator="equal">
      <formula>"BAJA"</formula>
    </cfRule>
    <cfRule type="cellIs" dxfId="863" priority="890" operator="equal">
      <formula>"MUY BAJA"</formula>
    </cfRule>
  </conditionalFormatting>
  <conditionalFormatting sqref="AI141">
    <cfRule type="cellIs" dxfId="862" priority="863" operator="equal">
      <formula>"EXTREMO (RC/F)"</formula>
    </cfRule>
    <cfRule type="cellIs" dxfId="861" priority="864" operator="equal">
      <formula>"ALTO (RC/F)"</formula>
    </cfRule>
    <cfRule type="cellIs" dxfId="860" priority="865" operator="equal">
      <formula>"MODERADO (RC/F)"</formula>
    </cfRule>
    <cfRule type="cellIs" dxfId="859" priority="866" operator="equal">
      <formula>"EXTREMO"</formula>
    </cfRule>
    <cfRule type="cellIs" dxfId="858" priority="867" operator="equal">
      <formula>"ALTO"</formula>
    </cfRule>
    <cfRule type="cellIs" dxfId="857" priority="868" operator="equal">
      <formula>"MODERADO"</formula>
    </cfRule>
    <cfRule type="cellIs" dxfId="856" priority="869" operator="equal">
      <formula>"BAJO"</formula>
    </cfRule>
  </conditionalFormatting>
  <conditionalFormatting sqref="AE145:AE146 AE139:AE143">
    <cfRule type="cellIs" dxfId="855" priority="858" operator="equal">
      <formula>"MUY ALTA"</formula>
    </cfRule>
    <cfRule type="cellIs" dxfId="854" priority="859" operator="equal">
      <formula>"ALTA"</formula>
    </cfRule>
    <cfRule type="cellIs" dxfId="853" priority="860" operator="equal">
      <formula>"MEDIA"</formula>
    </cfRule>
    <cfRule type="cellIs" dxfId="852" priority="861" operator="equal">
      <formula>"BAJA"</formula>
    </cfRule>
    <cfRule type="cellIs" dxfId="851" priority="862" operator="equal">
      <formula>"MUY BAJA"</formula>
    </cfRule>
  </conditionalFormatting>
  <conditionalFormatting sqref="AG139 AG141">
    <cfRule type="cellIs" dxfId="850" priority="853" operator="equal">
      <formula>"CATASTROFICO"</formula>
    </cfRule>
    <cfRule type="cellIs" dxfId="849" priority="854" operator="equal">
      <formula>"MAYOR"</formula>
    </cfRule>
    <cfRule type="cellIs" dxfId="848" priority="855" operator="equal">
      <formula>"MODERADO"</formula>
    </cfRule>
    <cfRule type="cellIs" dxfId="847" priority="856" operator="equal">
      <formula>"MENOR"</formula>
    </cfRule>
    <cfRule type="cellIs" dxfId="846" priority="857" operator="equal">
      <formula>"LEVE"</formula>
    </cfRule>
  </conditionalFormatting>
  <conditionalFormatting sqref="AI141">
    <cfRule type="cellIs" dxfId="845" priority="816" operator="equal">
      <formula>#REF!</formula>
    </cfRule>
    <cfRule type="cellIs" dxfId="844" priority="817" operator="equal">
      <formula>#REF!</formula>
    </cfRule>
    <cfRule type="cellIs" dxfId="843" priority="818" operator="equal">
      <formula>#REF!</formula>
    </cfRule>
    <cfRule type="cellIs" dxfId="842" priority="819" operator="equal">
      <formula>#REF!</formula>
    </cfRule>
    <cfRule type="cellIs" dxfId="841" priority="820" operator="equal">
      <formula>#REF!</formula>
    </cfRule>
    <cfRule type="cellIs" dxfId="840" priority="821" operator="equal">
      <formula>#REF!</formula>
    </cfRule>
    <cfRule type="cellIs" dxfId="839" priority="822" operator="equal">
      <formula>#REF!</formula>
    </cfRule>
    <cfRule type="cellIs" dxfId="838" priority="823" operator="equal">
      <formula>#REF!</formula>
    </cfRule>
    <cfRule type="cellIs" dxfId="837" priority="824" operator="equal">
      <formula>#REF!</formula>
    </cfRule>
    <cfRule type="cellIs" dxfId="836" priority="825" operator="equal">
      <formula>#REF!</formula>
    </cfRule>
    <cfRule type="cellIs" dxfId="835" priority="826" operator="equal">
      <formula>#REF!</formula>
    </cfRule>
    <cfRule type="cellIs" dxfId="834" priority="827" operator="equal">
      <formula>#REF!</formula>
    </cfRule>
    <cfRule type="cellIs" dxfId="833" priority="828" operator="equal">
      <formula>#REF!</formula>
    </cfRule>
    <cfRule type="cellIs" dxfId="832" priority="829" operator="equal">
      <formula>#REF!</formula>
    </cfRule>
    <cfRule type="cellIs" dxfId="831" priority="830" operator="equal">
      <formula>#REF!</formula>
    </cfRule>
    <cfRule type="cellIs" dxfId="830" priority="831" operator="equal">
      <formula>#REF!</formula>
    </cfRule>
    <cfRule type="cellIs" dxfId="829" priority="832" operator="equal">
      <formula>#REF!</formula>
    </cfRule>
    <cfRule type="cellIs" dxfId="828" priority="833" operator="equal">
      <formula>#REF!</formula>
    </cfRule>
    <cfRule type="cellIs" dxfId="827" priority="834" operator="equal">
      <formula>#REF!</formula>
    </cfRule>
    <cfRule type="cellIs" dxfId="826" priority="835" operator="equal">
      <formula>#REF!</formula>
    </cfRule>
    <cfRule type="cellIs" dxfId="825" priority="836" operator="equal">
      <formula>#REF!</formula>
    </cfRule>
    <cfRule type="cellIs" dxfId="824" priority="837" operator="equal">
      <formula>#REF!</formula>
    </cfRule>
    <cfRule type="cellIs" dxfId="823" priority="838" operator="equal">
      <formula>#REF!</formula>
    </cfRule>
    <cfRule type="cellIs" dxfId="822" priority="839" operator="equal">
      <formula>#REF!</formula>
    </cfRule>
    <cfRule type="cellIs" dxfId="821" priority="840" operator="equal">
      <formula>#REF!</formula>
    </cfRule>
    <cfRule type="cellIs" dxfId="820" priority="841" operator="equal">
      <formula>#REF!</formula>
    </cfRule>
    <cfRule type="cellIs" dxfId="819" priority="842" operator="equal">
      <formula>#REF!</formula>
    </cfRule>
    <cfRule type="cellIs" dxfId="818" priority="843" operator="equal">
      <formula>#REF!</formula>
    </cfRule>
    <cfRule type="cellIs" dxfId="817" priority="844" operator="equal">
      <formula>#REF!</formula>
    </cfRule>
    <cfRule type="cellIs" dxfId="816" priority="845" operator="equal">
      <formula>#REF!</formula>
    </cfRule>
    <cfRule type="cellIs" dxfId="815" priority="846" operator="equal">
      <formula>#REF!</formula>
    </cfRule>
    <cfRule type="cellIs" dxfId="814" priority="847" operator="equal">
      <formula>#REF!</formula>
    </cfRule>
    <cfRule type="cellIs" dxfId="813" priority="848" operator="equal">
      <formula>#REF!</formula>
    </cfRule>
    <cfRule type="cellIs" dxfId="812" priority="849" operator="equal">
      <formula>#REF!</formula>
    </cfRule>
    <cfRule type="cellIs" dxfId="811" priority="850" operator="equal">
      <formula>#REF!</formula>
    </cfRule>
    <cfRule type="cellIs" dxfId="810" priority="851" operator="equal">
      <formula>#REF!</formula>
    </cfRule>
    <cfRule type="cellIs" dxfId="809" priority="852" operator="equal">
      <formula>#REF!</formula>
    </cfRule>
  </conditionalFormatting>
  <conditionalFormatting sqref="I141">
    <cfRule type="cellIs" dxfId="808" priority="815" operator="equal">
      <formula>#REF!</formula>
    </cfRule>
  </conditionalFormatting>
  <conditionalFormatting sqref="I139:J139">
    <cfRule type="cellIs" dxfId="807" priority="814" operator="equal">
      <formula>#REF!</formula>
    </cfRule>
  </conditionalFormatting>
  <conditionalFormatting sqref="J141 J143">
    <cfRule type="cellIs" dxfId="806" priority="813" operator="equal">
      <formula>#REF!</formula>
    </cfRule>
  </conditionalFormatting>
  <conditionalFormatting sqref="Q139">
    <cfRule type="cellIs" dxfId="805" priority="775" operator="equal">
      <formula>#REF!</formula>
    </cfRule>
    <cfRule type="cellIs" dxfId="804" priority="777" operator="equal">
      <formula>#REF!</formula>
    </cfRule>
    <cfRule type="cellIs" dxfId="803" priority="778" operator="equal">
      <formula>#REF!</formula>
    </cfRule>
    <cfRule type="cellIs" dxfId="802" priority="779" operator="equal">
      <formula>#REF!</formula>
    </cfRule>
    <cfRule type="cellIs" dxfId="801" priority="780" operator="equal">
      <formula>#REF!</formula>
    </cfRule>
    <cfRule type="cellIs" dxfId="800" priority="781" operator="equal">
      <formula>#REF!</formula>
    </cfRule>
    <cfRule type="cellIs" dxfId="799" priority="782" operator="equal">
      <formula>#REF!</formula>
    </cfRule>
    <cfRule type="cellIs" dxfId="798" priority="783" operator="equal">
      <formula>#REF!</formula>
    </cfRule>
    <cfRule type="cellIs" dxfId="797" priority="784" operator="equal">
      <formula>#REF!</formula>
    </cfRule>
    <cfRule type="cellIs" dxfId="796" priority="785" operator="equal">
      <formula>#REF!</formula>
    </cfRule>
    <cfRule type="cellIs" dxfId="795" priority="786" operator="equal">
      <formula>#REF!</formula>
    </cfRule>
    <cfRule type="cellIs" dxfId="794" priority="787" operator="equal">
      <formula>#REF!</formula>
    </cfRule>
    <cfRule type="cellIs" dxfId="793" priority="788" operator="equal">
      <formula>#REF!</formula>
    </cfRule>
    <cfRule type="cellIs" dxfId="792" priority="789" operator="equal">
      <formula>#REF!</formula>
    </cfRule>
    <cfRule type="cellIs" dxfId="791" priority="790" operator="equal">
      <formula>#REF!</formula>
    </cfRule>
    <cfRule type="cellIs" dxfId="790" priority="791" operator="equal">
      <formula>#REF!</formula>
    </cfRule>
    <cfRule type="cellIs" dxfId="789" priority="792" operator="equal">
      <formula>#REF!</formula>
    </cfRule>
    <cfRule type="cellIs" dxfId="788" priority="793" operator="equal">
      <formula>#REF!</formula>
    </cfRule>
    <cfRule type="cellIs" dxfId="787" priority="794" operator="equal">
      <formula>#REF!</formula>
    </cfRule>
    <cfRule type="cellIs" dxfId="786" priority="795" operator="equal">
      <formula>#REF!</formula>
    </cfRule>
    <cfRule type="cellIs" dxfId="785" priority="796" operator="equal">
      <formula>#REF!</formula>
    </cfRule>
    <cfRule type="cellIs" dxfId="784" priority="797" operator="equal">
      <formula>#REF!</formula>
    </cfRule>
    <cfRule type="cellIs" dxfId="783" priority="798" operator="equal">
      <formula>#REF!</formula>
    </cfRule>
    <cfRule type="cellIs" dxfId="782" priority="799" operator="equal">
      <formula>#REF!</formula>
    </cfRule>
    <cfRule type="cellIs" dxfId="781" priority="800" operator="equal">
      <formula>#REF!</formula>
    </cfRule>
    <cfRule type="cellIs" dxfId="780" priority="801" operator="equal">
      <formula>#REF!</formula>
    </cfRule>
    <cfRule type="cellIs" dxfId="779" priority="802" operator="equal">
      <formula>#REF!</formula>
    </cfRule>
    <cfRule type="cellIs" dxfId="778" priority="803" operator="equal">
      <formula>#REF!</formula>
    </cfRule>
    <cfRule type="cellIs" dxfId="777" priority="804" operator="equal">
      <formula>#REF!</formula>
    </cfRule>
    <cfRule type="cellIs" dxfId="776" priority="805" operator="equal">
      <formula>#REF!</formula>
    </cfRule>
    <cfRule type="cellIs" dxfId="775" priority="806" operator="equal">
      <formula>#REF!</formula>
    </cfRule>
    <cfRule type="cellIs" dxfId="774" priority="807" operator="equal">
      <formula>#REF!</formula>
    </cfRule>
    <cfRule type="cellIs" dxfId="773" priority="808" operator="equal">
      <formula>#REF!</formula>
    </cfRule>
    <cfRule type="cellIs" dxfId="772" priority="809" operator="equal">
      <formula>#REF!</formula>
    </cfRule>
    <cfRule type="cellIs" dxfId="771" priority="810" operator="equal">
      <formula>#REF!</formula>
    </cfRule>
    <cfRule type="cellIs" dxfId="770" priority="811" operator="equal">
      <formula>#REF!</formula>
    </cfRule>
    <cfRule type="cellIs" dxfId="769" priority="812" operator="equal">
      <formula>#REF!</formula>
    </cfRule>
  </conditionalFormatting>
  <conditionalFormatting sqref="N139">
    <cfRule type="cellIs" dxfId="768" priority="776" operator="equal">
      <formula>#REF!</formula>
    </cfRule>
  </conditionalFormatting>
  <conditionalFormatting sqref="L139">
    <cfRule type="cellIs" dxfId="767" priority="770" operator="equal">
      <formula>"ALTA"</formula>
    </cfRule>
    <cfRule type="cellIs" dxfId="766" priority="771" operator="equal">
      <formula>"MUY ALTA"</formula>
    </cfRule>
    <cfRule type="cellIs" dxfId="765" priority="772" operator="equal">
      <formula>"MEDIA"</formula>
    </cfRule>
    <cfRule type="cellIs" dxfId="764" priority="773" operator="equal">
      <formula>"BAJA"</formula>
    </cfRule>
    <cfRule type="cellIs" dxfId="763" priority="774" operator="equal">
      <formula>"MUY BAJA"</formula>
    </cfRule>
  </conditionalFormatting>
  <conditionalFormatting sqref="N139">
    <cfRule type="cellIs" dxfId="762" priority="762" operator="equal">
      <formula>"CATASTRÓFICO (RC-F)"</formula>
    </cfRule>
    <cfRule type="cellIs" dxfId="761" priority="763" operator="equal">
      <formula>"MAYOR (RC-F)"</formula>
    </cfRule>
    <cfRule type="cellIs" dxfId="760" priority="764" operator="equal">
      <formula>"MODERADO (RC-F)"</formula>
    </cfRule>
    <cfRule type="cellIs" dxfId="759" priority="765" operator="equal">
      <formula>"CATASTRÓFICO"</formula>
    </cfRule>
    <cfRule type="cellIs" dxfId="758" priority="766" operator="equal">
      <formula>"MAYOR"</formula>
    </cfRule>
    <cfRule type="cellIs" dxfId="757" priority="767" operator="equal">
      <formula>"MODERADO"</formula>
    </cfRule>
    <cfRule type="cellIs" dxfId="756" priority="768" operator="equal">
      <formula>"MENOR"</formula>
    </cfRule>
    <cfRule type="cellIs" dxfId="755" priority="769" operator="equal">
      <formula>"LEVE"</formula>
    </cfRule>
  </conditionalFormatting>
  <conditionalFormatting sqref="Q139">
    <cfRule type="cellIs" dxfId="754" priority="755" operator="equal">
      <formula>"EXTREMO (RC/F)"</formula>
    </cfRule>
    <cfRule type="cellIs" dxfId="753" priority="756" operator="equal">
      <formula>"ALTO (RC/F)"</formula>
    </cfRule>
    <cfRule type="cellIs" dxfId="752" priority="757" operator="equal">
      <formula>"MODERADO (RC/F)"</formula>
    </cfRule>
    <cfRule type="cellIs" dxfId="751" priority="758" operator="equal">
      <formula>"EXTREMO"</formula>
    </cfRule>
    <cfRule type="cellIs" dxfId="750" priority="759" operator="equal">
      <formula>"ALTO"</formula>
    </cfRule>
    <cfRule type="cellIs" dxfId="749" priority="760" operator="equal">
      <formula>"MODERADO"</formula>
    </cfRule>
    <cfRule type="cellIs" dxfId="748" priority="761" operator="equal">
      <formula>"BAJO"</formula>
    </cfRule>
  </conditionalFormatting>
  <conditionalFormatting sqref="AI139">
    <cfRule type="cellIs" dxfId="747" priority="718" operator="equal">
      <formula>#REF!</formula>
    </cfRule>
    <cfRule type="cellIs" dxfId="746" priority="719" operator="equal">
      <formula>#REF!</formula>
    </cfRule>
    <cfRule type="cellIs" dxfId="745" priority="720" operator="equal">
      <formula>#REF!</formula>
    </cfRule>
    <cfRule type="cellIs" dxfId="744" priority="721" operator="equal">
      <formula>#REF!</formula>
    </cfRule>
    <cfRule type="cellIs" dxfId="743" priority="722" operator="equal">
      <formula>#REF!</formula>
    </cfRule>
    <cfRule type="cellIs" dxfId="742" priority="723" operator="equal">
      <formula>#REF!</formula>
    </cfRule>
    <cfRule type="cellIs" dxfId="741" priority="724" operator="equal">
      <formula>#REF!</formula>
    </cfRule>
    <cfRule type="cellIs" dxfId="740" priority="725" operator="equal">
      <formula>#REF!</formula>
    </cfRule>
    <cfRule type="cellIs" dxfId="739" priority="726" operator="equal">
      <formula>#REF!</formula>
    </cfRule>
    <cfRule type="cellIs" dxfId="738" priority="727" operator="equal">
      <formula>#REF!</formula>
    </cfRule>
    <cfRule type="cellIs" dxfId="737" priority="728" operator="equal">
      <formula>#REF!</formula>
    </cfRule>
    <cfRule type="cellIs" dxfId="736" priority="729" operator="equal">
      <formula>#REF!</formula>
    </cfRule>
    <cfRule type="cellIs" dxfId="735" priority="730" operator="equal">
      <formula>#REF!</formula>
    </cfRule>
    <cfRule type="cellIs" dxfId="734" priority="731" operator="equal">
      <formula>#REF!</formula>
    </cfRule>
    <cfRule type="cellIs" dxfId="733" priority="732" operator="equal">
      <formula>#REF!</formula>
    </cfRule>
    <cfRule type="cellIs" dxfId="732" priority="733" operator="equal">
      <formula>#REF!</formula>
    </cfRule>
    <cfRule type="cellIs" dxfId="731" priority="734" operator="equal">
      <formula>#REF!</formula>
    </cfRule>
    <cfRule type="cellIs" dxfId="730" priority="735" operator="equal">
      <formula>#REF!</formula>
    </cfRule>
    <cfRule type="cellIs" dxfId="729" priority="736" operator="equal">
      <formula>#REF!</formula>
    </cfRule>
    <cfRule type="cellIs" dxfId="728" priority="737" operator="equal">
      <formula>#REF!</formula>
    </cfRule>
    <cfRule type="cellIs" dxfId="727" priority="738" operator="equal">
      <formula>#REF!</formula>
    </cfRule>
    <cfRule type="cellIs" dxfId="726" priority="739" operator="equal">
      <formula>#REF!</formula>
    </cfRule>
    <cfRule type="cellIs" dxfId="725" priority="740" operator="equal">
      <formula>#REF!</formula>
    </cfRule>
    <cfRule type="cellIs" dxfId="724" priority="741" operator="equal">
      <formula>#REF!</formula>
    </cfRule>
    <cfRule type="cellIs" dxfId="723" priority="742" operator="equal">
      <formula>#REF!</formula>
    </cfRule>
    <cfRule type="cellIs" dxfId="722" priority="743" operator="equal">
      <formula>#REF!</formula>
    </cfRule>
    <cfRule type="cellIs" dxfId="721" priority="744" operator="equal">
      <formula>#REF!</formula>
    </cfRule>
    <cfRule type="cellIs" dxfId="720" priority="745" operator="equal">
      <formula>#REF!</formula>
    </cfRule>
    <cfRule type="cellIs" dxfId="719" priority="746" operator="equal">
      <formula>#REF!</formula>
    </cfRule>
    <cfRule type="cellIs" dxfId="718" priority="747" operator="equal">
      <formula>#REF!</formula>
    </cfRule>
    <cfRule type="cellIs" dxfId="717" priority="748" operator="equal">
      <formula>#REF!</formula>
    </cfRule>
    <cfRule type="cellIs" dxfId="716" priority="749" operator="equal">
      <formula>#REF!</formula>
    </cfRule>
    <cfRule type="cellIs" dxfId="715" priority="750" operator="equal">
      <formula>#REF!</formula>
    </cfRule>
    <cfRule type="cellIs" dxfId="714" priority="751" operator="equal">
      <formula>#REF!</formula>
    </cfRule>
    <cfRule type="cellIs" dxfId="713" priority="752" operator="equal">
      <formula>#REF!</formula>
    </cfRule>
    <cfRule type="cellIs" dxfId="712" priority="753" operator="equal">
      <formula>#REF!</formula>
    </cfRule>
    <cfRule type="cellIs" dxfId="711" priority="754" operator="equal">
      <formula>#REF!</formula>
    </cfRule>
  </conditionalFormatting>
  <conditionalFormatting sqref="AI139">
    <cfRule type="cellIs" dxfId="710" priority="711" operator="equal">
      <formula>"EXTREMO (RC/F)"</formula>
    </cfRule>
    <cfRule type="cellIs" dxfId="709" priority="712" operator="equal">
      <formula>"ALTO (RC/F)"</formula>
    </cfRule>
    <cfRule type="cellIs" dxfId="708" priority="713" operator="equal">
      <formula>"MODERADO (RC/F)"</formula>
    </cfRule>
    <cfRule type="cellIs" dxfId="707" priority="714" operator="equal">
      <formula>"EXTREMO"</formula>
    </cfRule>
    <cfRule type="cellIs" dxfId="706" priority="715" operator="equal">
      <formula>"ALTO"</formula>
    </cfRule>
    <cfRule type="cellIs" dxfId="705" priority="716" operator="equal">
      <formula>"MODERADO"</formula>
    </cfRule>
    <cfRule type="cellIs" dxfId="704" priority="717" operator="equal">
      <formula>"BAJO"</formula>
    </cfRule>
  </conditionalFormatting>
  <conditionalFormatting sqref="Q141 Q143">
    <cfRule type="cellIs" dxfId="703" priority="673" operator="equal">
      <formula>#REF!</formula>
    </cfRule>
    <cfRule type="cellIs" dxfId="702" priority="675" operator="equal">
      <formula>#REF!</formula>
    </cfRule>
    <cfRule type="cellIs" dxfId="701" priority="676" operator="equal">
      <formula>#REF!</formula>
    </cfRule>
    <cfRule type="cellIs" dxfId="700" priority="677" operator="equal">
      <formula>#REF!</formula>
    </cfRule>
    <cfRule type="cellIs" dxfId="699" priority="678" operator="equal">
      <formula>#REF!</formula>
    </cfRule>
    <cfRule type="cellIs" dxfId="698" priority="679" operator="equal">
      <formula>#REF!</formula>
    </cfRule>
    <cfRule type="cellIs" dxfId="697" priority="680" operator="equal">
      <formula>#REF!</formula>
    </cfRule>
    <cfRule type="cellIs" dxfId="696" priority="681" operator="equal">
      <formula>#REF!</formula>
    </cfRule>
    <cfRule type="cellIs" dxfId="695" priority="682" operator="equal">
      <formula>#REF!</formula>
    </cfRule>
    <cfRule type="cellIs" dxfId="694" priority="683" operator="equal">
      <formula>#REF!</formula>
    </cfRule>
    <cfRule type="cellIs" dxfId="693" priority="684" operator="equal">
      <formula>#REF!</formula>
    </cfRule>
    <cfRule type="cellIs" dxfId="692" priority="685" operator="equal">
      <formula>#REF!</formula>
    </cfRule>
    <cfRule type="cellIs" dxfId="691" priority="686" operator="equal">
      <formula>#REF!</formula>
    </cfRule>
    <cfRule type="cellIs" dxfId="690" priority="687" operator="equal">
      <formula>#REF!</formula>
    </cfRule>
    <cfRule type="cellIs" dxfId="689" priority="688" operator="equal">
      <formula>#REF!</formula>
    </cfRule>
    <cfRule type="cellIs" dxfId="688" priority="689" operator="equal">
      <formula>#REF!</formula>
    </cfRule>
    <cfRule type="cellIs" dxfId="687" priority="690" operator="equal">
      <formula>#REF!</formula>
    </cfRule>
    <cfRule type="cellIs" dxfId="686" priority="691" operator="equal">
      <formula>#REF!</formula>
    </cfRule>
    <cfRule type="cellIs" dxfId="685" priority="692" operator="equal">
      <formula>#REF!</formula>
    </cfRule>
    <cfRule type="cellIs" dxfId="684" priority="693" operator="equal">
      <formula>#REF!</formula>
    </cfRule>
    <cfRule type="cellIs" dxfId="683" priority="694" operator="equal">
      <formula>#REF!</formula>
    </cfRule>
    <cfRule type="cellIs" dxfId="682" priority="695" operator="equal">
      <formula>#REF!</formula>
    </cfRule>
    <cfRule type="cellIs" dxfId="681" priority="696" operator="equal">
      <formula>#REF!</formula>
    </cfRule>
    <cfRule type="cellIs" dxfId="680" priority="697" operator="equal">
      <formula>#REF!</formula>
    </cfRule>
    <cfRule type="cellIs" dxfId="679" priority="698" operator="equal">
      <formula>#REF!</formula>
    </cfRule>
    <cfRule type="cellIs" dxfId="678" priority="699" operator="equal">
      <formula>#REF!</formula>
    </cfRule>
    <cfRule type="cellIs" dxfId="677" priority="700" operator="equal">
      <formula>#REF!</formula>
    </cfRule>
    <cfRule type="cellIs" dxfId="676" priority="701" operator="equal">
      <formula>#REF!</formula>
    </cfRule>
    <cfRule type="cellIs" dxfId="675" priority="702" operator="equal">
      <formula>#REF!</formula>
    </cfRule>
    <cfRule type="cellIs" dxfId="674" priority="703" operator="equal">
      <formula>#REF!</formula>
    </cfRule>
    <cfRule type="cellIs" dxfId="673" priority="704" operator="equal">
      <formula>#REF!</formula>
    </cfRule>
    <cfRule type="cellIs" dxfId="672" priority="705" operator="equal">
      <formula>#REF!</formula>
    </cfRule>
    <cfRule type="cellIs" dxfId="671" priority="706" operator="equal">
      <formula>#REF!</formula>
    </cfRule>
    <cfRule type="cellIs" dxfId="670" priority="707" operator="equal">
      <formula>#REF!</formula>
    </cfRule>
    <cfRule type="cellIs" dxfId="669" priority="708" operator="equal">
      <formula>#REF!</formula>
    </cfRule>
    <cfRule type="cellIs" dxfId="668" priority="709" operator="equal">
      <formula>#REF!</formula>
    </cfRule>
    <cfRule type="cellIs" dxfId="667" priority="710" operator="equal">
      <formula>#REF!</formula>
    </cfRule>
  </conditionalFormatting>
  <conditionalFormatting sqref="N141 N143">
    <cfRule type="cellIs" dxfId="666" priority="674" operator="equal">
      <formula>#REF!</formula>
    </cfRule>
  </conditionalFormatting>
  <conditionalFormatting sqref="L141 L143">
    <cfRule type="cellIs" dxfId="665" priority="668" operator="equal">
      <formula>"ALTA"</formula>
    </cfRule>
    <cfRule type="cellIs" dxfId="664" priority="669" operator="equal">
      <formula>"MUY ALTA"</formula>
    </cfRule>
    <cfRule type="cellIs" dxfId="663" priority="670" operator="equal">
      <formula>"MEDIA"</formula>
    </cfRule>
    <cfRule type="cellIs" dxfId="662" priority="671" operator="equal">
      <formula>"BAJA"</formula>
    </cfRule>
    <cfRule type="cellIs" dxfId="661" priority="672" operator="equal">
      <formula>"MUY BAJA"</formula>
    </cfRule>
  </conditionalFormatting>
  <conditionalFormatting sqref="N141 N143">
    <cfRule type="cellIs" dxfId="660" priority="660" operator="equal">
      <formula>"CATASTRÓFICO (RC-F)"</formula>
    </cfRule>
    <cfRule type="cellIs" dxfId="659" priority="661" operator="equal">
      <formula>"MAYOR (RC-F)"</formula>
    </cfRule>
    <cfRule type="cellIs" dxfId="658" priority="662" operator="equal">
      <formula>"MODERADO (RC-F)"</formula>
    </cfRule>
    <cfRule type="cellIs" dxfId="657" priority="663" operator="equal">
      <formula>"CATASTRÓFICO"</formula>
    </cfRule>
    <cfRule type="cellIs" dxfId="656" priority="664" operator="equal">
      <formula>"MAYOR"</formula>
    </cfRule>
    <cfRule type="cellIs" dxfId="655" priority="665" operator="equal">
      <formula>"MODERADO"</formula>
    </cfRule>
    <cfRule type="cellIs" dxfId="654" priority="666" operator="equal">
      <formula>"MENOR"</formula>
    </cfRule>
    <cfRule type="cellIs" dxfId="653" priority="667" operator="equal">
      <formula>"LEVE"</formula>
    </cfRule>
  </conditionalFormatting>
  <conditionalFormatting sqref="Q141 Q143">
    <cfRule type="cellIs" dxfId="652" priority="653" operator="equal">
      <formula>"EXTREMO (RC/F)"</formula>
    </cfRule>
    <cfRule type="cellIs" dxfId="651" priority="654" operator="equal">
      <formula>"ALTO (RC/F)"</formula>
    </cfRule>
    <cfRule type="cellIs" dxfId="650" priority="655" operator="equal">
      <formula>"MODERADO (RC/F)"</formula>
    </cfRule>
    <cfRule type="cellIs" dxfId="649" priority="656" operator="equal">
      <formula>"EXTREMO"</formula>
    </cfRule>
    <cfRule type="cellIs" dxfId="648" priority="657" operator="equal">
      <formula>"ALTO"</formula>
    </cfRule>
    <cfRule type="cellIs" dxfId="647" priority="658" operator="equal">
      <formula>"MODERADO"</formula>
    </cfRule>
    <cfRule type="cellIs" dxfId="646" priority="659" operator="equal">
      <formula>"BAJO"</formula>
    </cfRule>
  </conditionalFormatting>
  <conditionalFormatting sqref="Q136">
    <cfRule type="cellIs" dxfId="645" priority="501" operator="equal">
      <formula>#REF!</formula>
    </cfRule>
    <cfRule type="cellIs" dxfId="644" priority="503" operator="equal">
      <formula>#REF!</formula>
    </cfRule>
    <cfRule type="cellIs" dxfId="643" priority="504" operator="equal">
      <formula>#REF!</formula>
    </cfRule>
    <cfRule type="cellIs" dxfId="642" priority="505" operator="equal">
      <formula>#REF!</formula>
    </cfRule>
    <cfRule type="cellIs" dxfId="641" priority="506" operator="equal">
      <formula>#REF!</formula>
    </cfRule>
    <cfRule type="cellIs" dxfId="640" priority="507" operator="equal">
      <formula>#REF!</formula>
    </cfRule>
    <cfRule type="cellIs" dxfId="639" priority="508" operator="equal">
      <formula>#REF!</formula>
    </cfRule>
    <cfRule type="cellIs" dxfId="638" priority="509" operator="equal">
      <formula>#REF!</formula>
    </cfRule>
    <cfRule type="cellIs" dxfId="637" priority="510" operator="equal">
      <formula>#REF!</formula>
    </cfRule>
    <cfRule type="cellIs" dxfId="636" priority="511" operator="equal">
      <formula>#REF!</formula>
    </cfRule>
    <cfRule type="cellIs" dxfId="635" priority="512" operator="equal">
      <formula>#REF!</formula>
    </cfRule>
    <cfRule type="cellIs" dxfId="634" priority="513" operator="equal">
      <formula>#REF!</formula>
    </cfRule>
    <cfRule type="cellIs" dxfId="633" priority="514" operator="equal">
      <formula>#REF!</formula>
    </cfRule>
    <cfRule type="cellIs" dxfId="632" priority="515" operator="equal">
      <formula>#REF!</formula>
    </cfRule>
    <cfRule type="cellIs" dxfId="631" priority="516" operator="equal">
      <formula>#REF!</formula>
    </cfRule>
    <cfRule type="cellIs" dxfId="630" priority="517" operator="equal">
      <formula>#REF!</formula>
    </cfRule>
    <cfRule type="cellIs" dxfId="629" priority="518" operator="equal">
      <formula>#REF!</formula>
    </cfRule>
    <cfRule type="cellIs" dxfId="628" priority="519" operator="equal">
      <formula>#REF!</formula>
    </cfRule>
    <cfRule type="cellIs" dxfId="627" priority="520" operator="equal">
      <formula>#REF!</formula>
    </cfRule>
    <cfRule type="cellIs" dxfId="626" priority="521" operator="equal">
      <formula>#REF!</formula>
    </cfRule>
    <cfRule type="cellIs" dxfId="625" priority="522" operator="equal">
      <formula>#REF!</formula>
    </cfRule>
    <cfRule type="cellIs" dxfId="624" priority="523" operator="equal">
      <formula>#REF!</formula>
    </cfRule>
    <cfRule type="cellIs" dxfId="623" priority="524" operator="equal">
      <formula>#REF!</formula>
    </cfRule>
    <cfRule type="cellIs" dxfId="622" priority="525" operator="equal">
      <formula>#REF!</formula>
    </cfRule>
    <cfRule type="cellIs" dxfId="621" priority="526" operator="equal">
      <formula>#REF!</formula>
    </cfRule>
    <cfRule type="cellIs" dxfId="620" priority="527" operator="equal">
      <formula>#REF!</formula>
    </cfRule>
    <cfRule type="cellIs" dxfId="619" priority="528" operator="equal">
      <formula>#REF!</formula>
    </cfRule>
    <cfRule type="cellIs" dxfId="618" priority="529" operator="equal">
      <formula>#REF!</formula>
    </cfRule>
    <cfRule type="cellIs" dxfId="617" priority="530" operator="equal">
      <formula>#REF!</formula>
    </cfRule>
    <cfRule type="cellIs" dxfId="616" priority="531" operator="equal">
      <formula>#REF!</formula>
    </cfRule>
    <cfRule type="cellIs" dxfId="615" priority="532" operator="equal">
      <formula>#REF!</formula>
    </cfRule>
    <cfRule type="cellIs" dxfId="614" priority="533" operator="equal">
      <formula>#REF!</formula>
    </cfRule>
    <cfRule type="cellIs" dxfId="613" priority="534" operator="equal">
      <formula>#REF!</formula>
    </cfRule>
    <cfRule type="cellIs" dxfId="612" priority="535" operator="equal">
      <formula>#REF!</formula>
    </cfRule>
    <cfRule type="cellIs" dxfId="611" priority="536" operator="equal">
      <formula>#REF!</formula>
    </cfRule>
    <cfRule type="cellIs" dxfId="610" priority="537" operator="equal">
      <formula>#REF!</formula>
    </cfRule>
    <cfRule type="cellIs" dxfId="609" priority="538" operator="equal">
      <formula>#REF!</formula>
    </cfRule>
  </conditionalFormatting>
  <conditionalFormatting sqref="N136">
    <cfRule type="cellIs" dxfId="608" priority="502" operator="equal">
      <formula>#REF!</formula>
    </cfRule>
  </conditionalFormatting>
  <conditionalFormatting sqref="L136">
    <cfRule type="cellIs" dxfId="607" priority="496" operator="equal">
      <formula>"ALTA"</formula>
    </cfRule>
    <cfRule type="cellIs" dxfId="606" priority="497" operator="equal">
      <formula>"MUY ALTA"</formula>
    </cfRule>
    <cfRule type="cellIs" dxfId="605" priority="498" operator="equal">
      <formula>"MEDIA"</formula>
    </cfRule>
    <cfRule type="cellIs" dxfId="604" priority="499" operator="equal">
      <formula>"BAJA"</formula>
    </cfRule>
    <cfRule type="cellIs" dxfId="603" priority="500" operator="equal">
      <formula>"MUY BAJA"</formula>
    </cfRule>
  </conditionalFormatting>
  <conditionalFormatting sqref="N136">
    <cfRule type="cellIs" dxfId="602" priority="488" operator="equal">
      <formula>"CATASTRÓFICO (RC-F)"</formula>
    </cfRule>
    <cfRule type="cellIs" dxfId="601" priority="489" operator="equal">
      <formula>"MAYOR (RC-F)"</formula>
    </cfRule>
    <cfRule type="cellIs" dxfId="600" priority="490" operator="equal">
      <formula>"MODERADO (RC-F)"</formula>
    </cfRule>
    <cfRule type="cellIs" dxfId="599" priority="491" operator="equal">
      <formula>"CATASTRÓFICO"</formula>
    </cfRule>
    <cfRule type="cellIs" dxfId="598" priority="492" operator="equal">
      <formula>"MAYOR"</formula>
    </cfRule>
    <cfRule type="cellIs" dxfId="597" priority="493" operator="equal">
      <formula>"MODERADO"</formula>
    </cfRule>
    <cfRule type="cellIs" dxfId="596" priority="494" operator="equal">
      <formula>"MENOR"</formula>
    </cfRule>
    <cfRule type="cellIs" dxfId="595" priority="495" operator="equal">
      <formula>"LEVE"</formula>
    </cfRule>
  </conditionalFormatting>
  <conditionalFormatting sqref="Q136">
    <cfRule type="cellIs" dxfId="594" priority="481" operator="equal">
      <formula>"EXTREMO (RC/F)"</formula>
    </cfRule>
    <cfRule type="cellIs" dxfId="593" priority="482" operator="equal">
      <formula>"ALTO (RC/F)"</formula>
    </cfRule>
    <cfRule type="cellIs" dxfId="592" priority="483" operator="equal">
      <formula>"MODERADO (RC/F)"</formula>
    </cfRule>
    <cfRule type="cellIs" dxfId="591" priority="484" operator="equal">
      <formula>"EXTREMO"</formula>
    </cfRule>
    <cfRule type="cellIs" dxfId="590" priority="485" operator="equal">
      <formula>"ALTO"</formula>
    </cfRule>
    <cfRule type="cellIs" dxfId="589" priority="486" operator="equal">
      <formula>"MODERADO"</formula>
    </cfRule>
    <cfRule type="cellIs" dxfId="588" priority="487" operator="equal">
      <formula>"BAJO"</formula>
    </cfRule>
  </conditionalFormatting>
  <conditionalFormatting sqref="Q138">
    <cfRule type="cellIs" dxfId="587" priority="615" operator="equal">
      <formula>#REF!</formula>
    </cfRule>
    <cfRule type="cellIs" dxfId="586" priority="617" operator="equal">
      <formula>#REF!</formula>
    </cfRule>
    <cfRule type="cellIs" dxfId="585" priority="618" operator="equal">
      <formula>#REF!</formula>
    </cfRule>
    <cfRule type="cellIs" dxfId="584" priority="619" operator="equal">
      <formula>#REF!</formula>
    </cfRule>
    <cfRule type="cellIs" dxfId="583" priority="620" operator="equal">
      <formula>#REF!</formula>
    </cfRule>
    <cfRule type="cellIs" dxfId="582" priority="621" operator="equal">
      <formula>#REF!</formula>
    </cfRule>
    <cfRule type="cellIs" dxfId="581" priority="622" operator="equal">
      <formula>#REF!</formula>
    </cfRule>
    <cfRule type="cellIs" dxfId="580" priority="623" operator="equal">
      <formula>#REF!</formula>
    </cfRule>
    <cfRule type="cellIs" dxfId="579" priority="624" operator="equal">
      <formula>#REF!</formula>
    </cfRule>
    <cfRule type="cellIs" dxfId="578" priority="625" operator="equal">
      <formula>#REF!</formula>
    </cfRule>
    <cfRule type="cellIs" dxfId="577" priority="626" operator="equal">
      <formula>#REF!</formula>
    </cfRule>
    <cfRule type="cellIs" dxfId="576" priority="627" operator="equal">
      <formula>#REF!</formula>
    </cfRule>
    <cfRule type="cellIs" dxfId="575" priority="628" operator="equal">
      <formula>#REF!</formula>
    </cfRule>
    <cfRule type="cellIs" dxfId="574" priority="629" operator="equal">
      <formula>#REF!</formula>
    </cfRule>
    <cfRule type="cellIs" dxfId="573" priority="630" operator="equal">
      <formula>#REF!</formula>
    </cfRule>
    <cfRule type="cellIs" dxfId="572" priority="631" operator="equal">
      <formula>#REF!</formula>
    </cfRule>
    <cfRule type="cellIs" dxfId="571" priority="632" operator="equal">
      <formula>#REF!</formula>
    </cfRule>
    <cfRule type="cellIs" dxfId="570" priority="633" operator="equal">
      <formula>#REF!</formula>
    </cfRule>
    <cfRule type="cellIs" dxfId="569" priority="634" operator="equal">
      <formula>#REF!</formula>
    </cfRule>
    <cfRule type="cellIs" dxfId="568" priority="635" operator="equal">
      <formula>#REF!</formula>
    </cfRule>
    <cfRule type="cellIs" dxfId="567" priority="636" operator="equal">
      <formula>#REF!</formula>
    </cfRule>
    <cfRule type="cellIs" dxfId="566" priority="637" operator="equal">
      <formula>#REF!</formula>
    </cfRule>
    <cfRule type="cellIs" dxfId="565" priority="638" operator="equal">
      <formula>#REF!</formula>
    </cfRule>
    <cfRule type="cellIs" dxfId="564" priority="639" operator="equal">
      <formula>#REF!</formula>
    </cfRule>
    <cfRule type="cellIs" dxfId="563" priority="640" operator="equal">
      <formula>#REF!</formula>
    </cfRule>
    <cfRule type="cellIs" dxfId="562" priority="641" operator="equal">
      <formula>#REF!</formula>
    </cfRule>
    <cfRule type="cellIs" dxfId="561" priority="642" operator="equal">
      <formula>#REF!</formula>
    </cfRule>
    <cfRule type="cellIs" dxfId="560" priority="643" operator="equal">
      <formula>#REF!</formula>
    </cfRule>
    <cfRule type="cellIs" dxfId="559" priority="644" operator="equal">
      <formula>#REF!</formula>
    </cfRule>
    <cfRule type="cellIs" dxfId="558" priority="645" operator="equal">
      <formula>#REF!</formula>
    </cfRule>
    <cfRule type="cellIs" dxfId="557" priority="646" operator="equal">
      <formula>#REF!</formula>
    </cfRule>
    <cfRule type="cellIs" dxfId="556" priority="647" operator="equal">
      <formula>#REF!</formula>
    </cfRule>
    <cfRule type="cellIs" dxfId="555" priority="648" operator="equal">
      <formula>#REF!</formula>
    </cfRule>
    <cfRule type="cellIs" dxfId="554" priority="649" operator="equal">
      <formula>#REF!</formula>
    </cfRule>
    <cfRule type="cellIs" dxfId="553" priority="650" operator="equal">
      <formula>#REF!</formula>
    </cfRule>
    <cfRule type="cellIs" dxfId="552" priority="651" operator="equal">
      <formula>#REF!</formula>
    </cfRule>
    <cfRule type="cellIs" dxfId="551" priority="652" operator="equal">
      <formula>#REF!</formula>
    </cfRule>
  </conditionalFormatting>
  <conditionalFormatting sqref="N138">
    <cfRule type="cellIs" dxfId="550" priority="616" operator="equal">
      <formula>#REF!</formula>
    </cfRule>
  </conditionalFormatting>
  <conditionalFormatting sqref="L138">
    <cfRule type="cellIs" dxfId="549" priority="610" operator="equal">
      <formula>"ALTA"</formula>
    </cfRule>
    <cfRule type="cellIs" dxfId="548" priority="611" operator="equal">
      <formula>"MUY ALTA"</formula>
    </cfRule>
    <cfRule type="cellIs" dxfId="547" priority="612" operator="equal">
      <formula>"MEDIA"</formula>
    </cfRule>
    <cfRule type="cellIs" dxfId="546" priority="613" operator="equal">
      <formula>"BAJA"</formula>
    </cfRule>
    <cfRule type="cellIs" dxfId="545" priority="614" operator="equal">
      <formula>"MUY BAJA"</formula>
    </cfRule>
  </conditionalFormatting>
  <conditionalFormatting sqref="N138">
    <cfRule type="cellIs" dxfId="544" priority="602" operator="equal">
      <formula>"CATASTRÓFICO (RC-F)"</formula>
    </cfRule>
    <cfRule type="cellIs" dxfId="543" priority="603" operator="equal">
      <formula>"MAYOR (RC-F)"</formula>
    </cfRule>
    <cfRule type="cellIs" dxfId="542" priority="604" operator="equal">
      <formula>"MODERADO (RC-F)"</formula>
    </cfRule>
    <cfRule type="cellIs" dxfId="541" priority="605" operator="equal">
      <formula>"CATASTRÓFICO"</formula>
    </cfRule>
    <cfRule type="cellIs" dxfId="540" priority="606" operator="equal">
      <formula>"MAYOR"</formula>
    </cfRule>
    <cfRule type="cellIs" dxfId="539" priority="607" operator="equal">
      <formula>"MODERADO"</formula>
    </cfRule>
    <cfRule type="cellIs" dxfId="538" priority="608" operator="equal">
      <formula>"MENOR"</formula>
    </cfRule>
    <cfRule type="cellIs" dxfId="537" priority="609" operator="equal">
      <formula>"LEVE"</formula>
    </cfRule>
  </conditionalFormatting>
  <conditionalFormatting sqref="Q138 AI138">
    <cfRule type="cellIs" dxfId="536" priority="595" operator="equal">
      <formula>"EXTREMO (RC/F)"</formula>
    </cfRule>
    <cfRule type="cellIs" dxfId="535" priority="596" operator="equal">
      <formula>"ALTO (RC/F)"</formula>
    </cfRule>
    <cfRule type="cellIs" dxfId="534" priority="597" operator="equal">
      <formula>"MODERADO (RC/F)"</formula>
    </cfRule>
    <cfRule type="cellIs" dxfId="533" priority="598" operator="equal">
      <formula>"EXTREMO"</formula>
    </cfRule>
    <cfRule type="cellIs" dxfId="532" priority="599" operator="equal">
      <formula>"ALTO"</formula>
    </cfRule>
    <cfRule type="cellIs" dxfId="531" priority="600" operator="equal">
      <formula>"MODERADO"</formula>
    </cfRule>
    <cfRule type="cellIs" dxfId="530" priority="601" operator="equal">
      <formula>"BAJO"</formula>
    </cfRule>
  </conditionalFormatting>
  <conditionalFormatting sqref="AE136:AE138">
    <cfRule type="cellIs" dxfId="529" priority="590" operator="equal">
      <formula>"MUY ALTA"</formula>
    </cfRule>
    <cfRule type="cellIs" dxfId="528" priority="591" operator="equal">
      <formula>"ALTA"</formula>
    </cfRule>
    <cfRule type="cellIs" dxfId="527" priority="592" operator="equal">
      <formula>"MEDIA"</formula>
    </cfRule>
    <cfRule type="cellIs" dxfId="526" priority="593" operator="equal">
      <formula>"BAJA"</formula>
    </cfRule>
    <cfRule type="cellIs" dxfId="525" priority="594" operator="equal">
      <formula>"MUY BAJA"</formula>
    </cfRule>
  </conditionalFormatting>
  <conditionalFormatting sqref="AG136 AG138">
    <cfRule type="cellIs" dxfId="524" priority="585" operator="equal">
      <formula>"CATASTROFICO"</formula>
    </cfRule>
    <cfRule type="cellIs" dxfId="523" priority="586" operator="equal">
      <formula>"MAYOR"</formula>
    </cfRule>
    <cfRule type="cellIs" dxfId="522" priority="587" operator="equal">
      <formula>"MODERADO"</formula>
    </cfRule>
    <cfRule type="cellIs" dxfId="521" priority="588" operator="equal">
      <formula>"MENOR"</formula>
    </cfRule>
    <cfRule type="cellIs" dxfId="520" priority="589" operator="equal">
      <formula>"LEVE"</formula>
    </cfRule>
  </conditionalFormatting>
  <conditionalFormatting sqref="AI136 AI138">
    <cfRule type="cellIs" dxfId="519" priority="548" operator="equal">
      <formula>#REF!</formula>
    </cfRule>
    <cfRule type="cellIs" dxfId="518" priority="549" operator="equal">
      <formula>#REF!</formula>
    </cfRule>
    <cfRule type="cellIs" dxfId="517" priority="550" operator="equal">
      <formula>#REF!</formula>
    </cfRule>
    <cfRule type="cellIs" dxfId="516" priority="551" operator="equal">
      <formula>#REF!</formula>
    </cfRule>
    <cfRule type="cellIs" dxfId="515" priority="552" operator="equal">
      <formula>#REF!</formula>
    </cfRule>
    <cfRule type="cellIs" dxfId="514" priority="553" operator="equal">
      <formula>#REF!</formula>
    </cfRule>
    <cfRule type="cellIs" dxfId="513" priority="554" operator="equal">
      <formula>#REF!</formula>
    </cfRule>
    <cfRule type="cellIs" dxfId="512" priority="555" operator="equal">
      <formula>#REF!</formula>
    </cfRule>
    <cfRule type="cellIs" dxfId="511" priority="556" operator="equal">
      <formula>#REF!</formula>
    </cfRule>
    <cfRule type="cellIs" dxfId="510" priority="557" operator="equal">
      <formula>#REF!</formula>
    </cfRule>
    <cfRule type="cellIs" dxfId="509" priority="558" operator="equal">
      <formula>#REF!</formula>
    </cfRule>
    <cfRule type="cellIs" dxfId="508" priority="559" operator="equal">
      <formula>#REF!</formula>
    </cfRule>
    <cfRule type="cellIs" dxfId="507" priority="560" operator="equal">
      <formula>#REF!</formula>
    </cfRule>
    <cfRule type="cellIs" dxfId="506" priority="561" operator="equal">
      <formula>#REF!</formula>
    </cfRule>
    <cfRule type="cellIs" dxfId="505" priority="562" operator="equal">
      <formula>#REF!</formula>
    </cfRule>
    <cfRule type="cellIs" dxfId="504" priority="563" operator="equal">
      <formula>#REF!</formula>
    </cfRule>
    <cfRule type="cellIs" dxfId="503" priority="564" operator="equal">
      <formula>#REF!</formula>
    </cfRule>
    <cfRule type="cellIs" dxfId="502" priority="565" operator="equal">
      <formula>#REF!</formula>
    </cfRule>
    <cfRule type="cellIs" dxfId="501" priority="566" operator="equal">
      <formula>#REF!</formula>
    </cfRule>
    <cfRule type="cellIs" dxfId="500" priority="567" operator="equal">
      <formula>#REF!</formula>
    </cfRule>
    <cfRule type="cellIs" dxfId="499" priority="568" operator="equal">
      <formula>#REF!</formula>
    </cfRule>
    <cfRule type="cellIs" dxfId="498" priority="569" operator="equal">
      <formula>#REF!</formula>
    </cfRule>
    <cfRule type="cellIs" dxfId="497" priority="570" operator="equal">
      <formula>#REF!</formula>
    </cfRule>
    <cfRule type="cellIs" dxfId="496" priority="571" operator="equal">
      <formula>#REF!</formula>
    </cfRule>
    <cfRule type="cellIs" dxfId="495" priority="572" operator="equal">
      <formula>#REF!</formula>
    </cfRule>
    <cfRule type="cellIs" dxfId="494" priority="573" operator="equal">
      <formula>#REF!</formula>
    </cfRule>
    <cfRule type="cellIs" dxfId="493" priority="574" operator="equal">
      <formula>#REF!</formula>
    </cfRule>
    <cfRule type="cellIs" dxfId="492" priority="575" operator="equal">
      <formula>#REF!</formula>
    </cfRule>
    <cfRule type="cellIs" dxfId="491" priority="576" operator="equal">
      <formula>#REF!</formula>
    </cfRule>
    <cfRule type="cellIs" dxfId="490" priority="577" operator="equal">
      <formula>#REF!</formula>
    </cfRule>
    <cfRule type="cellIs" dxfId="489" priority="578" operator="equal">
      <formula>#REF!</formula>
    </cfRule>
    <cfRule type="cellIs" dxfId="488" priority="579" operator="equal">
      <formula>#REF!</formula>
    </cfRule>
    <cfRule type="cellIs" dxfId="487" priority="580" operator="equal">
      <formula>#REF!</formula>
    </cfRule>
    <cfRule type="cellIs" dxfId="486" priority="581" operator="equal">
      <formula>#REF!</formula>
    </cfRule>
    <cfRule type="cellIs" dxfId="485" priority="582" operator="equal">
      <formula>#REF!</formula>
    </cfRule>
    <cfRule type="cellIs" dxfId="484" priority="583" operator="equal">
      <formula>#REF!</formula>
    </cfRule>
    <cfRule type="cellIs" dxfId="483" priority="584" operator="equal">
      <formula>#REF!</formula>
    </cfRule>
  </conditionalFormatting>
  <conditionalFormatting sqref="AI136">
    <cfRule type="cellIs" dxfId="482" priority="541" operator="equal">
      <formula>"EXTREMO (RC/F)"</formula>
    </cfRule>
    <cfRule type="cellIs" dxfId="481" priority="542" operator="equal">
      <formula>"ALTO (RC/F)"</formula>
    </cfRule>
    <cfRule type="cellIs" dxfId="480" priority="543" operator="equal">
      <formula>"MODERADO (RC/F)"</formula>
    </cfRule>
    <cfRule type="cellIs" dxfId="479" priority="544" operator="equal">
      <formula>"EXTREMO"</formula>
    </cfRule>
    <cfRule type="cellIs" dxfId="478" priority="545" operator="equal">
      <formula>"ALTO"</formula>
    </cfRule>
    <cfRule type="cellIs" dxfId="477" priority="546" operator="equal">
      <formula>"MODERADO"</formula>
    </cfRule>
    <cfRule type="cellIs" dxfId="476" priority="547" operator="equal">
      <formula>"BAJO"</formula>
    </cfRule>
  </conditionalFormatting>
  <conditionalFormatting sqref="I136">
    <cfRule type="cellIs" dxfId="475" priority="540" operator="equal">
      <formula>#REF!</formula>
    </cfRule>
  </conditionalFormatting>
  <conditionalFormatting sqref="J136">
    <cfRule type="cellIs" dxfId="474" priority="539" operator="equal">
      <formula>#REF!</formula>
    </cfRule>
  </conditionalFormatting>
  <conditionalFormatting sqref="Q270 Q279">
    <cfRule type="cellIs" dxfId="473" priority="443" operator="equal">
      <formula>#REF!</formula>
    </cfRule>
    <cfRule type="cellIs" dxfId="472" priority="445" operator="equal">
      <formula>#REF!</formula>
    </cfRule>
    <cfRule type="cellIs" dxfId="471" priority="446" operator="equal">
      <formula>#REF!</formula>
    </cfRule>
    <cfRule type="cellIs" dxfId="470" priority="447" operator="equal">
      <formula>#REF!</formula>
    </cfRule>
    <cfRule type="cellIs" dxfId="469" priority="448" operator="equal">
      <formula>#REF!</formula>
    </cfRule>
    <cfRule type="cellIs" dxfId="468" priority="449" operator="equal">
      <formula>#REF!</formula>
    </cfRule>
    <cfRule type="cellIs" dxfId="467" priority="450" operator="equal">
      <formula>#REF!</formula>
    </cfRule>
    <cfRule type="cellIs" dxfId="466" priority="451" operator="equal">
      <formula>#REF!</formula>
    </cfRule>
    <cfRule type="cellIs" dxfId="465" priority="452" operator="equal">
      <formula>#REF!</formula>
    </cfRule>
    <cfRule type="cellIs" dxfId="464" priority="453" operator="equal">
      <formula>#REF!</formula>
    </cfRule>
    <cfRule type="cellIs" dxfId="463" priority="454" operator="equal">
      <formula>#REF!</formula>
    </cfRule>
    <cfRule type="cellIs" dxfId="462" priority="455" operator="equal">
      <formula>#REF!</formula>
    </cfRule>
    <cfRule type="cellIs" dxfId="461" priority="456" operator="equal">
      <formula>#REF!</formula>
    </cfRule>
    <cfRule type="cellIs" dxfId="460" priority="457" operator="equal">
      <formula>#REF!</formula>
    </cfRule>
    <cfRule type="cellIs" dxfId="459" priority="458" operator="equal">
      <formula>#REF!</formula>
    </cfRule>
    <cfRule type="cellIs" dxfId="458" priority="459" operator="equal">
      <formula>#REF!</formula>
    </cfRule>
    <cfRule type="cellIs" dxfId="457" priority="460" operator="equal">
      <formula>#REF!</formula>
    </cfRule>
    <cfRule type="cellIs" dxfId="456" priority="461" operator="equal">
      <formula>#REF!</formula>
    </cfRule>
    <cfRule type="cellIs" dxfId="455" priority="462" operator="equal">
      <formula>#REF!</formula>
    </cfRule>
    <cfRule type="cellIs" dxfId="454" priority="463" operator="equal">
      <formula>#REF!</formula>
    </cfRule>
    <cfRule type="cellIs" dxfId="453" priority="464" operator="equal">
      <formula>#REF!</formula>
    </cfRule>
    <cfRule type="cellIs" dxfId="452" priority="465" operator="equal">
      <formula>#REF!</formula>
    </cfRule>
    <cfRule type="cellIs" dxfId="451" priority="466" operator="equal">
      <formula>#REF!</formula>
    </cfRule>
    <cfRule type="cellIs" dxfId="450" priority="467" operator="equal">
      <formula>#REF!</formula>
    </cfRule>
    <cfRule type="cellIs" dxfId="449" priority="468" operator="equal">
      <formula>#REF!</formula>
    </cfRule>
    <cfRule type="cellIs" dxfId="448" priority="469" operator="equal">
      <formula>#REF!</formula>
    </cfRule>
    <cfRule type="cellIs" dxfId="447" priority="470" operator="equal">
      <formula>#REF!</formula>
    </cfRule>
    <cfRule type="cellIs" dxfId="446" priority="471" operator="equal">
      <formula>#REF!</formula>
    </cfRule>
    <cfRule type="cellIs" dxfId="445" priority="472" operator="equal">
      <formula>#REF!</formula>
    </cfRule>
    <cfRule type="cellIs" dxfId="444" priority="473" operator="equal">
      <formula>#REF!</formula>
    </cfRule>
    <cfRule type="cellIs" dxfId="443" priority="474" operator="equal">
      <formula>#REF!</formula>
    </cfRule>
    <cfRule type="cellIs" dxfId="442" priority="475" operator="equal">
      <formula>#REF!</formula>
    </cfRule>
    <cfRule type="cellIs" dxfId="441" priority="476" operator="equal">
      <formula>#REF!</formula>
    </cfRule>
    <cfRule type="cellIs" dxfId="440" priority="477" operator="equal">
      <formula>#REF!</formula>
    </cfRule>
    <cfRule type="cellIs" dxfId="439" priority="478" operator="equal">
      <formula>#REF!</formula>
    </cfRule>
    <cfRule type="cellIs" dxfId="438" priority="479" operator="equal">
      <formula>#REF!</formula>
    </cfRule>
    <cfRule type="cellIs" dxfId="437" priority="480" operator="equal">
      <formula>#REF!</formula>
    </cfRule>
  </conditionalFormatting>
  <conditionalFormatting sqref="I270 N270 I279 N279">
    <cfRule type="cellIs" dxfId="436" priority="444" operator="equal">
      <formula>#REF!</formula>
    </cfRule>
  </conditionalFormatting>
  <conditionalFormatting sqref="L270 L279">
    <cfRule type="cellIs" dxfId="435" priority="438" operator="equal">
      <formula>"ALTA"</formula>
    </cfRule>
    <cfRule type="cellIs" dxfId="434" priority="439" operator="equal">
      <formula>"MUY ALTA"</formula>
    </cfRule>
    <cfRule type="cellIs" dxfId="433" priority="440" operator="equal">
      <formula>"MEDIA"</formula>
    </cfRule>
    <cfRule type="cellIs" dxfId="432" priority="441" operator="equal">
      <formula>"BAJA"</formula>
    </cfRule>
    <cfRule type="cellIs" dxfId="431" priority="442" operator="equal">
      <formula>"MUY BAJA"</formula>
    </cfRule>
  </conditionalFormatting>
  <conditionalFormatting sqref="N270 N279">
    <cfRule type="cellIs" dxfId="430" priority="430" operator="equal">
      <formula>"CATASTRÓFICO (RC-F)"</formula>
    </cfRule>
    <cfRule type="cellIs" dxfId="429" priority="431" operator="equal">
      <formula>"MAYOR (RC-F)"</formula>
    </cfRule>
    <cfRule type="cellIs" dxfId="428" priority="432" operator="equal">
      <formula>"MODERADO (RC-F)"</formula>
    </cfRule>
    <cfRule type="cellIs" dxfId="427" priority="433" operator="equal">
      <formula>"CATASTRÓFICO"</formula>
    </cfRule>
    <cfRule type="cellIs" dxfId="426" priority="434" operator="equal">
      <formula>"MAYOR"</formula>
    </cfRule>
    <cfRule type="cellIs" dxfId="425" priority="435" operator="equal">
      <formula>"MODERADO"</formula>
    </cfRule>
    <cfRule type="cellIs" dxfId="424" priority="436" operator="equal">
      <formula>"MENOR"</formula>
    </cfRule>
    <cfRule type="cellIs" dxfId="423" priority="437" operator="equal">
      <formula>"LEVE"</formula>
    </cfRule>
  </conditionalFormatting>
  <conditionalFormatting sqref="Q270 AI270:AI272 Q279 AI279">
    <cfRule type="cellIs" dxfId="422" priority="423" operator="equal">
      <formula>"EXTREMO (RC/F)"</formula>
    </cfRule>
    <cfRule type="cellIs" dxfId="421" priority="424" operator="equal">
      <formula>"ALTO (RC/F)"</formula>
    </cfRule>
    <cfRule type="cellIs" dxfId="420" priority="425" operator="equal">
      <formula>"MODERADO (RC/F)"</formula>
    </cfRule>
    <cfRule type="cellIs" dxfId="419" priority="426" operator="equal">
      <formula>"EXTREMO"</formula>
    </cfRule>
    <cfRule type="cellIs" dxfId="418" priority="427" operator="equal">
      <formula>"ALTO"</formula>
    </cfRule>
    <cfRule type="cellIs" dxfId="417" priority="428" operator="equal">
      <formula>"MODERADO"</formula>
    </cfRule>
    <cfRule type="cellIs" dxfId="416" priority="429" operator="equal">
      <formula>"BAJO"</formula>
    </cfRule>
  </conditionalFormatting>
  <conditionalFormatting sqref="AE272:AE279">
    <cfRule type="cellIs" dxfId="415" priority="418" operator="equal">
      <formula>"MUY ALTA"</formula>
    </cfRule>
    <cfRule type="cellIs" dxfId="414" priority="419" operator="equal">
      <formula>"ALTA"</formula>
    </cfRule>
    <cfRule type="cellIs" dxfId="413" priority="420" operator="equal">
      <formula>"MEDIA"</formula>
    </cfRule>
    <cfRule type="cellIs" dxfId="412" priority="421" operator="equal">
      <formula>"BAJA"</formula>
    </cfRule>
    <cfRule type="cellIs" dxfId="411" priority="422" operator="equal">
      <formula>"MUY BAJA"</formula>
    </cfRule>
  </conditionalFormatting>
  <conditionalFormatting sqref="AG270:AG272 AG279">
    <cfRule type="cellIs" dxfId="410" priority="413" operator="equal">
      <formula>"CATASTROFICO"</formula>
    </cfRule>
    <cfRule type="cellIs" dxfId="409" priority="414" operator="equal">
      <formula>"MAYOR"</formula>
    </cfRule>
    <cfRule type="cellIs" dxfId="408" priority="415" operator="equal">
      <formula>"MODERADO"</formula>
    </cfRule>
    <cfRule type="cellIs" dxfId="407" priority="416" operator="equal">
      <formula>"MENOR"</formula>
    </cfRule>
    <cfRule type="cellIs" dxfId="406" priority="417" operator="equal">
      <formula>"LEVE"</formula>
    </cfRule>
  </conditionalFormatting>
  <conditionalFormatting sqref="AI270:AI272 AI279">
    <cfRule type="cellIs" dxfId="405" priority="376" operator="equal">
      <formula>#REF!</formula>
    </cfRule>
    <cfRule type="cellIs" dxfId="404" priority="377" operator="equal">
      <formula>#REF!</formula>
    </cfRule>
    <cfRule type="cellIs" dxfId="403" priority="378" operator="equal">
      <formula>#REF!</formula>
    </cfRule>
    <cfRule type="cellIs" dxfId="402" priority="379" operator="equal">
      <formula>#REF!</formula>
    </cfRule>
    <cfRule type="cellIs" dxfId="401" priority="380" operator="equal">
      <formula>#REF!</formula>
    </cfRule>
    <cfRule type="cellIs" dxfId="400" priority="381" operator="equal">
      <formula>#REF!</formula>
    </cfRule>
    <cfRule type="cellIs" dxfId="399" priority="382" operator="equal">
      <formula>#REF!</formula>
    </cfRule>
    <cfRule type="cellIs" dxfId="398" priority="383" operator="equal">
      <formula>#REF!</formula>
    </cfRule>
    <cfRule type="cellIs" dxfId="397" priority="384" operator="equal">
      <formula>#REF!</formula>
    </cfRule>
    <cfRule type="cellIs" dxfId="396" priority="385" operator="equal">
      <formula>#REF!</formula>
    </cfRule>
    <cfRule type="cellIs" dxfId="395" priority="386" operator="equal">
      <formula>#REF!</formula>
    </cfRule>
    <cfRule type="cellIs" dxfId="394" priority="387" operator="equal">
      <formula>#REF!</formula>
    </cfRule>
    <cfRule type="cellIs" dxfId="393" priority="388" operator="equal">
      <formula>#REF!</formula>
    </cfRule>
    <cfRule type="cellIs" dxfId="392" priority="389" operator="equal">
      <formula>#REF!</formula>
    </cfRule>
    <cfRule type="cellIs" dxfId="391" priority="390" operator="equal">
      <formula>#REF!</formula>
    </cfRule>
    <cfRule type="cellIs" dxfId="390" priority="391" operator="equal">
      <formula>#REF!</formula>
    </cfRule>
    <cfRule type="cellIs" dxfId="389" priority="392" operator="equal">
      <formula>#REF!</formula>
    </cfRule>
    <cfRule type="cellIs" dxfId="388" priority="393" operator="equal">
      <formula>#REF!</formula>
    </cfRule>
    <cfRule type="cellIs" dxfId="387" priority="394" operator="equal">
      <formula>#REF!</formula>
    </cfRule>
    <cfRule type="cellIs" dxfId="386" priority="395" operator="equal">
      <formula>#REF!</formula>
    </cfRule>
    <cfRule type="cellIs" dxfId="385" priority="396" operator="equal">
      <formula>#REF!</formula>
    </cfRule>
    <cfRule type="cellIs" dxfId="384" priority="397" operator="equal">
      <formula>#REF!</formula>
    </cfRule>
    <cfRule type="cellIs" dxfId="383" priority="398" operator="equal">
      <formula>#REF!</formula>
    </cfRule>
    <cfRule type="cellIs" dxfId="382" priority="399" operator="equal">
      <formula>#REF!</formula>
    </cfRule>
    <cfRule type="cellIs" dxfId="381" priority="400" operator="equal">
      <formula>#REF!</formula>
    </cfRule>
    <cfRule type="cellIs" dxfId="380" priority="401" operator="equal">
      <formula>#REF!</formula>
    </cfRule>
    <cfRule type="cellIs" dxfId="379" priority="402" operator="equal">
      <formula>#REF!</formula>
    </cfRule>
    <cfRule type="cellIs" dxfId="378" priority="403" operator="equal">
      <formula>#REF!</formula>
    </cfRule>
    <cfRule type="cellIs" dxfId="377" priority="404" operator="equal">
      <formula>#REF!</formula>
    </cfRule>
    <cfRule type="cellIs" dxfId="376" priority="405" operator="equal">
      <formula>#REF!</formula>
    </cfRule>
    <cfRule type="cellIs" dxfId="375" priority="406" operator="equal">
      <formula>#REF!</formula>
    </cfRule>
    <cfRule type="cellIs" dxfId="374" priority="407" operator="equal">
      <formula>#REF!</formula>
    </cfRule>
    <cfRule type="cellIs" dxfId="373" priority="408" operator="equal">
      <formula>#REF!</formula>
    </cfRule>
    <cfRule type="cellIs" dxfId="372" priority="409" operator="equal">
      <formula>#REF!</formula>
    </cfRule>
    <cfRule type="cellIs" dxfId="371" priority="410" operator="equal">
      <formula>#REF!</formula>
    </cfRule>
    <cfRule type="cellIs" dxfId="370" priority="411" operator="equal">
      <formula>#REF!</formula>
    </cfRule>
    <cfRule type="cellIs" dxfId="369" priority="412" operator="equal">
      <formula>#REF!</formula>
    </cfRule>
  </conditionalFormatting>
  <conditionalFormatting sqref="AG273:AG275">
    <cfRule type="cellIs" dxfId="368" priority="371" operator="equal">
      <formula>"CATASTROFICO"</formula>
    </cfRule>
    <cfRule type="cellIs" dxfId="367" priority="372" operator="equal">
      <formula>"MAYOR"</formula>
    </cfRule>
    <cfRule type="cellIs" dxfId="366" priority="373" operator="equal">
      <formula>"MODERADO"</formula>
    </cfRule>
    <cfRule type="cellIs" dxfId="365" priority="374" operator="equal">
      <formula>"MENOR"</formula>
    </cfRule>
    <cfRule type="cellIs" dxfId="364" priority="375" operator="equal">
      <formula>"LEVE"</formula>
    </cfRule>
  </conditionalFormatting>
  <conditionalFormatting sqref="AI273:AI275">
    <cfRule type="cellIs" dxfId="363" priority="334" operator="equal">
      <formula>#REF!</formula>
    </cfRule>
    <cfRule type="cellIs" dxfId="362" priority="335" operator="equal">
      <formula>#REF!</formula>
    </cfRule>
    <cfRule type="cellIs" dxfId="361" priority="336" operator="equal">
      <formula>#REF!</formula>
    </cfRule>
    <cfRule type="cellIs" dxfId="360" priority="337" operator="equal">
      <formula>#REF!</formula>
    </cfRule>
    <cfRule type="cellIs" dxfId="359" priority="338" operator="equal">
      <formula>#REF!</formula>
    </cfRule>
    <cfRule type="cellIs" dxfId="358" priority="339" operator="equal">
      <formula>#REF!</formula>
    </cfRule>
    <cfRule type="cellIs" dxfId="357" priority="340" operator="equal">
      <formula>#REF!</formula>
    </cfRule>
    <cfRule type="cellIs" dxfId="356" priority="341" operator="equal">
      <formula>#REF!</formula>
    </cfRule>
    <cfRule type="cellIs" dxfId="355" priority="342" operator="equal">
      <formula>#REF!</formula>
    </cfRule>
    <cfRule type="cellIs" dxfId="354" priority="343" operator="equal">
      <formula>#REF!</formula>
    </cfRule>
    <cfRule type="cellIs" dxfId="353" priority="344" operator="equal">
      <formula>#REF!</formula>
    </cfRule>
    <cfRule type="cellIs" dxfId="352" priority="345" operator="equal">
      <formula>#REF!</formula>
    </cfRule>
    <cfRule type="cellIs" dxfId="351" priority="346" operator="equal">
      <formula>#REF!</formula>
    </cfRule>
    <cfRule type="cellIs" dxfId="350" priority="347" operator="equal">
      <formula>#REF!</formula>
    </cfRule>
    <cfRule type="cellIs" dxfId="349" priority="348" operator="equal">
      <formula>#REF!</formula>
    </cfRule>
    <cfRule type="cellIs" dxfId="348" priority="349" operator="equal">
      <formula>#REF!</formula>
    </cfRule>
    <cfRule type="cellIs" dxfId="347" priority="350" operator="equal">
      <formula>#REF!</formula>
    </cfRule>
    <cfRule type="cellIs" dxfId="346" priority="351" operator="equal">
      <formula>#REF!</formula>
    </cfRule>
    <cfRule type="cellIs" dxfId="345" priority="352" operator="equal">
      <formula>#REF!</formula>
    </cfRule>
    <cfRule type="cellIs" dxfId="344" priority="353" operator="equal">
      <formula>#REF!</formula>
    </cfRule>
    <cfRule type="cellIs" dxfId="343" priority="354" operator="equal">
      <formula>#REF!</formula>
    </cfRule>
    <cfRule type="cellIs" dxfId="342" priority="355" operator="equal">
      <formula>#REF!</formula>
    </cfRule>
    <cfRule type="cellIs" dxfId="341" priority="356" operator="equal">
      <formula>#REF!</formula>
    </cfRule>
    <cfRule type="cellIs" dxfId="340" priority="357" operator="equal">
      <formula>#REF!</formula>
    </cfRule>
    <cfRule type="cellIs" dxfId="339" priority="358" operator="equal">
      <formula>#REF!</formula>
    </cfRule>
    <cfRule type="cellIs" dxfId="338" priority="359" operator="equal">
      <formula>#REF!</formula>
    </cfRule>
    <cfRule type="cellIs" dxfId="337" priority="360" operator="equal">
      <formula>#REF!</formula>
    </cfRule>
    <cfRule type="cellIs" dxfId="336" priority="361" operator="equal">
      <formula>#REF!</formula>
    </cfRule>
    <cfRule type="cellIs" dxfId="335" priority="362" operator="equal">
      <formula>#REF!</formula>
    </cfRule>
    <cfRule type="cellIs" dxfId="334" priority="363" operator="equal">
      <formula>#REF!</formula>
    </cfRule>
    <cfRule type="cellIs" dxfId="333" priority="364" operator="equal">
      <formula>#REF!</formula>
    </cfRule>
    <cfRule type="cellIs" dxfId="332" priority="365" operator="equal">
      <formula>#REF!</formula>
    </cfRule>
    <cfRule type="cellIs" dxfId="331" priority="366" operator="equal">
      <formula>#REF!</formula>
    </cfRule>
    <cfRule type="cellIs" dxfId="330" priority="367" operator="equal">
      <formula>#REF!</formula>
    </cfRule>
    <cfRule type="cellIs" dxfId="329" priority="368" operator="equal">
      <formula>#REF!</formula>
    </cfRule>
    <cfRule type="cellIs" dxfId="328" priority="369" operator="equal">
      <formula>#REF!</formula>
    </cfRule>
    <cfRule type="cellIs" dxfId="327" priority="370" operator="equal">
      <formula>#REF!</formula>
    </cfRule>
  </conditionalFormatting>
  <conditionalFormatting sqref="AI273:AI275">
    <cfRule type="cellIs" dxfId="326" priority="327" operator="equal">
      <formula>"EXTREMO (RC/F)"</formula>
    </cfRule>
    <cfRule type="cellIs" dxfId="325" priority="328" operator="equal">
      <formula>"ALTO (RC/F)"</formula>
    </cfRule>
    <cfRule type="cellIs" dxfId="324" priority="329" operator="equal">
      <formula>"MODERADO (RC/F)"</formula>
    </cfRule>
    <cfRule type="cellIs" dxfId="323" priority="330" operator="equal">
      <formula>"EXTREMO"</formula>
    </cfRule>
    <cfRule type="cellIs" dxfId="322" priority="331" operator="equal">
      <formula>"ALTO"</formula>
    </cfRule>
    <cfRule type="cellIs" dxfId="321" priority="332" operator="equal">
      <formula>"MODERADO"</formula>
    </cfRule>
    <cfRule type="cellIs" dxfId="320" priority="333" operator="equal">
      <formula>"BAJO"</formula>
    </cfRule>
  </conditionalFormatting>
  <conditionalFormatting sqref="AI276:AI279">
    <cfRule type="cellIs" dxfId="319" priority="320" operator="equal">
      <formula>"EXTREMO (RC/F)"</formula>
    </cfRule>
    <cfRule type="cellIs" dxfId="318" priority="321" operator="equal">
      <formula>"ALTO (RC/F)"</formula>
    </cfRule>
    <cfRule type="cellIs" dxfId="317" priority="322" operator="equal">
      <formula>"MODERADO (RC/F)"</formula>
    </cfRule>
    <cfRule type="cellIs" dxfId="316" priority="323" operator="equal">
      <formula>"EXTREMO"</formula>
    </cfRule>
    <cfRule type="cellIs" dxfId="315" priority="324" operator="equal">
      <formula>"ALTO"</formula>
    </cfRule>
    <cfRule type="cellIs" dxfId="314" priority="325" operator="equal">
      <formula>"MODERADO"</formula>
    </cfRule>
    <cfRule type="cellIs" dxfId="313" priority="326" operator="equal">
      <formula>"BAJO"</formula>
    </cfRule>
  </conditionalFormatting>
  <conditionalFormatting sqref="AG276:AG279">
    <cfRule type="cellIs" dxfId="312" priority="315" operator="equal">
      <formula>"CATASTROFICO"</formula>
    </cfRule>
    <cfRule type="cellIs" dxfId="311" priority="316" operator="equal">
      <formula>"MAYOR"</formula>
    </cfRule>
    <cfRule type="cellIs" dxfId="310" priority="317" operator="equal">
      <formula>"MODERADO"</formula>
    </cfRule>
    <cfRule type="cellIs" dxfId="309" priority="318" operator="equal">
      <formula>"MENOR"</formula>
    </cfRule>
    <cfRule type="cellIs" dxfId="308" priority="319" operator="equal">
      <formula>"LEVE"</formula>
    </cfRule>
  </conditionalFormatting>
  <conditionalFormatting sqref="AI276:AI279">
    <cfRule type="cellIs" dxfId="307" priority="278" operator="equal">
      <formula>#REF!</formula>
    </cfRule>
    <cfRule type="cellIs" dxfId="306" priority="279" operator="equal">
      <formula>#REF!</formula>
    </cfRule>
    <cfRule type="cellIs" dxfId="305" priority="280" operator="equal">
      <formula>#REF!</formula>
    </cfRule>
    <cfRule type="cellIs" dxfId="304" priority="281" operator="equal">
      <formula>#REF!</formula>
    </cfRule>
    <cfRule type="cellIs" dxfId="303" priority="282" operator="equal">
      <formula>#REF!</formula>
    </cfRule>
    <cfRule type="cellIs" dxfId="302" priority="283" operator="equal">
      <formula>#REF!</formula>
    </cfRule>
    <cfRule type="cellIs" dxfId="301" priority="284" operator="equal">
      <formula>#REF!</formula>
    </cfRule>
    <cfRule type="cellIs" dxfId="300" priority="285" operator="equal">
      <formula>#REF!</formula>
    </cfRule>
    <cfRule type="cellIs" dxfId="299" priority="286" operator="equal">
      <formula>#REF!</formula>
    </cfRule>
    <cfRule type="cellIs" dxfId="298" priority="287" operator="equal">
      <formula>#REF!</formula>
    </cfRule>
    <cfRule type="cellIs" dxfId="297" priority="288" operator="equal">
      <formula>#REF!</formula>
    </cfRule>
    <cfRule type="cellIs" dxfId="296" priority="289" operator="equal">
      <formula>#REF!</formula>
    </cfRule>
    <cfRule type="cellIs" dxfId="295" priority="290" operator="equal">
      <formula>#REF!</formula>
    </cfRule>
    <cfRule type="cellIs" dxfId="294" priority="291" operator="equal">
      <formula>#REF!</formula>
    </cfRule>
    <cfRule type="cellIs" dxfId="293" priority="292" operator="equal">
      <formula>#REF!</formula>
    </cfRule>
    <cfRule type="cellIs" dxfId="292" priority="293" operator="equal">
      <formula>#REF!</formula>
    </cfRule>
    <cfRule type="cellIs" dxfId="291" priority="294" operator="equal">
      <formula>#REF!</formula>
    </cfRule>
    <cfRule type="cellIs" dxfId="290" priority="295" operator="equal">
      <formula>#REF!</formula>
    </cfRule>
    <cfRule type="cellIs" dxfId="289" priority="296" operator="equal">
      <formula>#REF!</formula>
    </cfRule>
    <cfRule type="cellIs" dxfId="288" priority="297" operator="equal">
      <formula>#REF!</formula>
    </cfRule>
    <cfRule type="cellIs" dxfId="287" priority="298" operator="equal">
      <formula>#REF!</formula>
    </cfRule>
    <cfRule type="cellIs" dxfId="286" priority="299" operator="equal">
      <formula>#REF!</formula>
    </cfRule>
    <cfRule type="cellIs" dxfId="285" priority="300" operator="equal">
      <formula>#REF!</formula>
    </cfRule>
    <cfRule type="cellIs" dxfId="284" priority="301" operator="equal">
      <formula>#REF!</formula>
    </cfRule>
    <cfRule type="cellIs" dxfId="283" priority="302" operator="equal">
      <formula>#REF!</formula>
    </cfRule>
    <cfRule type="cellIs" dxfId="282" priority="303" operator="equal">
      <formula>#REF!</formula>
    </cfRule>
    <cfRule type="cellIs" dxfId="281" priority="304" operator="equal">
      <formula>#REF!</formula>
    </cfRule>
    <cfRule type="cellIs" dxfId="280" priority="305" operator="equal">
      <formula>#REF!</formula>
    </cfRule>
    <cfRule type="cellIs" dxfId="279" priority="306" operator="equal">
      <formula>#REF!</formula>
    </cfRule>
    <cfRule type="cellIs" dxfId="278" priority="307" operator="equal">
      <formula>#REF!</formula>
    </cfRule>
    <cfRule type="cellIs" dxfId="277" priority="308" operator="equal">
      <formula>#REF!</formula>
    </cfRule>
    <cfRule type="cellIs" dxfId="276" priority="309" operator="equal">
      <formula>#REF!</formula>
    </cfRule>
    <cfRule type="cellIs" dxfId="275" priority="310" operator="equal">
      <formula>#REF!</formula>
    </cfRule>
    <cfRule type="cellIs" dxfId="274" priority="311" operator="equal">
      <formula>#REF!</formula>
    </cfRule>
    <cfRule type="cellIs" dxfId="273" priority="312" operator="equal">
      <formula>#REF!</formula>
    </cfRule>
    <cfRule type="cellIs" dxfId="272" priority="313" operator="equal">
      <formula>#REF!</formula>
    </cfRule>
    <cfRule type="cellIs" dxfId="271" priority="314" operator="equal">
      <formula>#REF!</formula>
    </cfRule>
  </conditionalFormatting>
  <conditionalFormatting sqref="K270">
    <cfRule type="cellIs" dxfId="270" priority="277" operator="equal">
      <formula>#REF!</formula>
    </cfRule>
  </conditionalFormatting>
  <conditionalFormatting sqref="P270">
    <cfRule type="cellIs" dxfId="269" priority="276" operator="equal">
      <formula>#REF!</formula>
    </cfRule>
  </conditionalFormatting>
  <conditionalFormatting sqref="AE270">
    <cfRule type="cellIs" dxfId="268" priority="271" operator="equal">
      <formula>"MUY ALTO"</formula>
    </cfRule>
    <cfRule type="cellIs" dxfId="267" priority="272" operator="equal">
      <formula>"ALTO"</formula>
    </cfRule>
    <cfRule type="cellIs" dxfId="266" priority="273" operator="equal">
      <formula>"MEDIA"</formula>
    </cfRule>
    <cfRule type="cellIs" dxfId="265" priority="274" operator="equal">
      <formula>"BAJA"</formula>
    </cfRule>
    <cfRule type="cellIs" dxfId="264" priority="275" operator="equal">
      <formula>"MUY BAJA"</formula>
    </cfRule>
  </conditionalFormatting>
  <conditionalFormatting sqref="Q133">
    <cfRule type="cellIs" dxfId="263" priority="228" operator="equal">
      <formula>#REF!</formula>
    </cfRule>
    <cfRule type="cellIs" dxfId="262" priority="229" operator="equal">
      <formula>#REF!</formula>
    </cfRule>
    <cfRule type="cellIs" dxfId="261" priority="230" operator="equal">
      <formula>#REF!</formula>
    </cfRule>
    <cfRule type="cellIs" dxfId="260" priority="231" operator="equal">
      <formula>#REF!</formula>
    </cfRule>
    <cfRule type="cellIs" dxfId="259" priority="232" operator="equal">
      <formula>#REF!</formula>
    </cfRule>
    <cfRule type="cellIs" dxfId="258" priority="233" operator="equal">
      <formula>#REF!</formula>
    </cfRule>
    <cfRule type="cellIs" dxfId="257" priority="234" operator="equal">
      <formula>#REF!</formula>
    </cfRule>
    <cfRule type="cellIs" dxfId="256" priority="235" operator="equal">
      <formula>#REF!</formula>
    </cfRule>
    <cfRule type="cellIs" dxfId="255" priority="236" operator="equal">
      <formula>#REF!</formula>
    </cfRule>
    <cfRule type="cellIs" dxfId="254" priority="237" operator="equal">
      <formula>#REF!</formula>
    </cfRule>
    <cfRule type="cellIs" dxfId="253" priority="238" operator="equal">
      <formula>#REF!</formula>
    </cfRule>
    <cfRule type="cellIs" dxfId="252" priority="239" operator="equal">
      <formula>#REF!</formula>
    </cfRule>
    <cfRule type="cellIs" dxfId="251" priority="240" operator="equal">
      <formula>#REF!</formula>
    </cfRule>
    <cfRule type="cellIs" dxfId="250" priority="241" operator="equal">
      <formula>#REF!</formula>
    </cfRule>
    <cfRule type="cellIs" dxfId="249" priority="242" operator="equal">
      <formula>#REF!</formula>
    </cfRule>
    <cfRule type="cellIs" dxfId="248" priority="243" operator="equal">
      <formula>#REF!</formula>
    </cfRule>
    <cfRule type="cellIs" dxfId="247" priority="244" operator="equal">
      <formula>#REF!</formula>
    </cfRule>
    <cfRule type="cellIs" dxfId="246" priority="245" operator="equal">
      <formula>#REF!</formula>
    </cfRule>
    <cfRule type="cellIs" dxfId="245" priority="246" operator="equal">
      <formula>#REF!</formula>
    </cfRule>
    <cfRule type="cellIs" dxfId="244" priority="247" operator="equal">
      <formula>#REF!</formula>
    </cfRule>
    <cfRule type="cellIs" dxfId="243" priority="248" operator="equal">
      <formula>#REF!</formula>
    </cfRule>
    <cfRule type="cellIs" dxfId="242" priority="249" operator="equal">
      <formula>#REF!</formula>
    </cfRule>
    <cfRule type="cellIs" dxfId="241" priority="250" operator="equal">
      <formula>#REF!</formula>
    </cfRule>
    <cfRule type="cellIs" dxfId="240" priority="251" operator="equal">
      <formula>#REF!</formula>
    </cfRule>
    <cfRule type="cellIs" dxfId="239" priority="252" operator="equal">
      <formula>#REF!</formula>
    </cfRule>
    <cfRule type="cellIs" dxfId="238" priority="253" operator="equal">
      <formula>#REF!</formula>
    </cfRule>
    <cfRule type="cellIs" dxfId="237" priority="254" operator="equal">
      <formula>#REF!</formula>
    </cfRule>
    <cfRule type="cellIs" dxfId="236" priority="255" operator="equal">
      <formula>#REF!</formula>
    </cfRule>
    <cfRule type="cellIs" dxfId="235" priority="256" operator="equal">
      <formula>#REF!</formula>
    </cfRule>
    <cfRule type="cellIs" dxfId="234" priority="257" operator="equal">
      <formula>#REF!</formula>
    </cfRule>
    <cfRule type="cellIs" dxfId="233" priority="258" operator="equal">
      <formula>#REF!</formula>
    </cfRule>
    <cfRule type="cellIs" dxfId="232" priority="259" operator="equal">
      <formula>#REF!</formula>
    </cfRule>
    <cfRule type="cellIs" dxfId="231" priority="260" operator="equal">
      <formula>#REF!</formula>
    </cfRule>
    <cfRule type="cellIs" dxfId="230" priority="261" operator="equal">
      <formula>#REF!</formula>
    </cfRule>
    <cfRule type="cellIs" dxfId="229" priority="262" operator="equal">
      <formula>#REF!</formula>
    </cfRule>
    <cfRule type="cellIs" dxfId="228" priority="263" operator="equal">
      <formula>#REF!</formula>
    </cfRule>
    <cfRule type="cellIs" dxfId="227" priority="264" operator="equal">
      <formula>#REF!</formula>
    </cfRule>
  </conditionalFormatting>
  <conditionalFormatting sqref="Q133">
    <cfRule type="cellIs" dxfId="226" priority="221" operator="equal">
      <formula>"EXTREMO (RC/F)"</formula>
    </cfRule>
    <cfRule type="cellIs" dxfId="225" priority="222" operator="equal">
      <formula>"ALTO (RC/F)"</formula>
    </cfRule>
    <cfRule type="cellIs" dxfId="224" priority="223" operator="equal">
      <formula>"MODERADO (RC/F)"</formula>
    </cfRule>
    <cfRule type="cellIs" dxfId="223" priority="224" operator="equal">
      <formula>"EXTREMO"</formula>
    </cfRule>
    <cfRule type="cellIs" dxfId="222" priority="225" operator="equal">
      <formula>"ALTO"</formula>
    </cfRule>
    <cfRule type="cellIs" dxfId="221" priority="226" operator="equal">
      <formula>"MODERADO"</formula>
    </cfRule>
    <cfRule type="cellIs" dxfId="220" priority="227" operator="equal">
      <formula>"BAJO"</formula>
    </cfRule>
  </conditionalFormatting>
  <conditionalFormatting sqref="Q131">
    <cfRule type="cellIs" dxfId="219" priority="184" operator="equal">
      <formula>#REF!</formula>
    </cfRule>
    <cfRule type="cellIs" dxfId="218" priority="185" operator="equal">
      <formula>#REF!</formula>
    </cfRule>
    <cfRule type="cellIs" dxfId="217" priority="186" operator="equal">
      <formula>#REF!</formula>
    </cfRule>
    <cfRule type="cellIs" dxfId="216" priority="187" operator="equal">
      <formula>#REF!</formula>
    </cfRule>
    <cfRule type="cellIs" dxfId="215" priority="188" operator="equal">
      <formula>#REF!</formula>
    </cfRule>
    <cfRule type="cellIs" dxfId="214" priority="189" operator="equal">
      <formula>#REF!</formula>
    </cfRule>
    <cfRule type="cellIs" dxfId="213" priority="190" operator="equal">
      <formula>#REF!</formula>
    </cfRule>
    <cfRule type="cellIs" dxfId="212" priority="191" operator="equal">
      <formula>#REF!</formula>
    </cfRule>
    <cfRule type="cellIs" dxfId="211" priority="192" operator="equal">
      <formula>#REF!</formula>
    </cfRule>
    <cfRule type="cellIs" dxfId="210" priority="193" operator="equal">
      <formula>#REF!</formula>
    </cfRule>
    <cfRule type="cellIs" dxfId="209" priority="194" operator="equal">
      <formula>#REF!</formula>
    </cfRule>
    <cfRule type="cellIs" dxfId="208" priority="195" operator="equal">
      <formula>#REF!</formula>
    </cfRule>
    <cfRule type="cellIs" dxfId="207" priority="196" operator="equal">
      <formula>#REF!</formula>
    </cfRule>
    <cfRule type="cellIs" dxfId="206" priority="197" operator="equal">
      <formula>#REF!</formula>
    </cfRule>
    <cfRule type="cellIs" dxfId="205" priority="198" operator="equal">
      <formula>#REF!</formula>
    </cfRule>
    <cfRule type="cellIs" dxfId="204" priority="199" operator="equal">
      <formula>#REF!</formula>
    </cfRule>
    <cfRule type="cellIs" dxfId="203" priority="200" operator="equal">
      <formula>#REF!</formula>
    </cfRule>
    <cfRule type="cellIs" dxfId="202" priority="201" operator="equal">
      <formula>#REF!</formula>
    </cfRule>
    <cfRule type="cellIs" dxfId="201" priority="202" operator="equal">
      <formula>#REF!</formula>
    </cfRule>
    <cfRule type="cellIs" dxfId="200" priority="203" operator="equal">
      <formula>#REF!</formula>
    </cfRule>
    <cfRule type="cellIs" dxfId="199" priority="204" operator="equal">
      <formula>#REF!</formula>
    </cfRule>
    <cfRule type="cellIs" dxfId="198" priority="205" operator="equal">
      <formula>#REF!</formula>
    </cfRule>
    <cfRule type="cellIs" dxfId="197" priority="206" operator="equal">
      <formula>#REF!</formula>
    </cfRule>
    <cfRule type="cellIs" dxfId="196" priority="207" operator="equal">
      <formula>#REF!</formula>
    </cfRule>
    <cfRule type="cellIs" dxfId="195" priority="208" operator="equal">
      <formula>#REF!</formula>
    </cfRule>
    <cfRule type="cellIs" dxfId="194" priority="209" operator="equal">
      <formula>#REF!</formula>
    </cfRule>
    <cfRule type="cellIs" dxfId="193" priority="210" operator="equal">
      <formula>#REF!</formula>
    </cfRule>
    <cfRule type="cellIs" dxfId="192" priority="211" operator="equal">
      <formula>#REF!</formula>
    </cfRule>
    <cfRule type="cellIs" dxfId="191" priority="212" operator="equal">
      <formula>#REF!</formula>
    </cfRule>
    <cfRule type="cellIs" dxfId="190" priority="213" operator="equal">
      <formula>#REF!</formula>
    </cfRule>
    <cfRule type="cellIs" dxfId="189" priority="214" operator="equal">
      <formula>#REF!</formula>
    </cfRule>
    <cfRule type="cellIs" dxfId="188" priority="215" operator="equal">
      <formula>#REF!</formula>
    </cfRule>
    <cfRule type="cellIs" dxfId="187" priority="216" operator="equal">
      <formula>#REF!</formula>
    </cfRule>
    <cfRule type="cellIs" dxfId="186" priority="217" operator="equal">
      <formula>#REF!</formula>
    </cfRule>
    <cfRule type="cellIs" dxfId="185" priority="218" operator="equal">
      <formula>#REF!</formula>
    </cfRule>
    <cfRule type="cellIs" dxfId="184" priority="219" operator="equal">
      <formula>#REF!</formula>
    </cfRule>
    <cfRule type="cellIs" dxfId="183" priority="220" operator="equal">
      <formula>#REF!</formula>
    </cfRule>
  </conditionalFormatting>
  <conditionalFormatting sqref="Q131">
    <cfRule type="cellIs" dxfId="182" priority="177" operator="equal">
      <formula>"EXTREMO (RC/F)"</formula>
    </cfRule>
    <cfRule type="cellIs" dxfId="181" priority="178" operator="equal">
      <formula>"ALTO (RC/F)"</formula>
    </cfRule>
    <cfRule type="cellIs" dxfId="180" priority="179" operator="equal">
      <formula>"MODERADO (RC/F)"</formula>
    </cfRule>
    <cfRule type="cellIs" dxfId="179" priority="180" operator="equal">
      <formula>"EXTREMO"</formula>
    </cfRule>
    <cfRule type="cellIs" dxfId="178" priority="181" operator="equal">
      <formula>"ALTO"</formula>
    </cfRule>
    <cfRule type="cellIs" dxfId="177" priority="182" operator="equal">
      <formula>"MODERADO"</formula>
    </cfRule>
    <cfRule type="cellIs" dxfId="176" priority="183" operator="equal">
      <formula>"BAJO"</formula>
    </cfRule>
  </conditionalFormatting>
  <conditionalFormatting sqref="Q128">
    <cfRule type="cellIs" dxfId="175" priority="140" operator="equal">
      <formula>#REF!</formula>
    </cfRule>
    <cfRule type="cellIs" dxfId="174" priority="141" operator="equal">
      <formula>#REF!</formula>
    </cfRule>
    <cfRule type="cellIs" dxfId="173" priority="142" operator="equal">
      <formula>#REF!</formula>
    </cfRule>
    <cfRule type="cellIs" dxfId="172" priority="143" operator="equal">
      <formula>#REF!</formula>
    </cfRule>
    <cfRule type="cellIs" dxfId="171" priority="144" operator="equal">
      <formula>#REF!</formula>
    </cfRule>
    <cfRule type="cellIs" dxfId="170" priority="145" operator="equal">
      <formula>#REF!</formula>
    </cfRule>
    <cfRule type="cellIs" dxfId="169" priority="146" operator="equal">
      <formula>#REF!</formula>
    </cfRule>
    <cfRule type="cellIs" dxfId="168" priority="147" operator="equal">
      <formula>#REF!</formula>
    </cfRule>
    <cfRule type="cellIs" dxfId="167" priority="148" operator="equal">
      <formula>#REF!</formula>
    </cfRule>
    <cfRule type="cellIs" dxfId="166" priority="149" operator="equal">
      <formula>#REF!</formula>
    </cfRule>
    <cfRule type="cellIs" dxfId="165" priority="150" operator="equal">
      <formula>#REF!</formula>
    </cfRule>
    <cfRule type="cellIs" dxfId="164" priority="151" operator="equal">
      <formula>#REF!</formula>
    </cfRule>
    <cfRule type="cellIs" dxfId="163" priority="152" operator="equal">
      <formula>#REF!</formula>
    </cfRule>
    <cfRule type="cellIs" dxfId="162" priority="153" operator="equal">
      <formula>#REF!</formula>
    </cfRule>
    <cfRule type="cellIs" dxfId="161" priority="154" operator="equal">
      <formula>#REF!</formula>
    </cfRule>
    <cfRule type="cellIs" dxfId="160" priority="155" operator="equal">
      <formula>#REF!</formula>
    </cfRule>
    <cfRule type="cellIs" dxfId="159" priority="156" operator="equal">
      <formula>#REF!</formula>
    </cfRule>
    <cfRule type="cellIs" dxfId="158" priority="157" operator="equal">
      <formula>#REF!</formula>
    </cfRule>
    <cfRule type="cellIs" dxfId="157" priority="158" operator="equal">
      <formula>#REF!</formula>
    </cfRule>
    <cfRule type="cellIs" dxfId="156" priority="159" operator="equal">
      <formula>#REF!</formula>
    </cfRule>
    <cfRule type="cellIs" dxfId="155" priority="160" operator="equal">
      <formula>#REF!</formula>
    </cfRule>
    <cfRule type="cellIs" dxfId="154" priority="161" operator="equal">
      <formula>#REF!</formula>
    </cfRule>
    <cfRule type="cellIs" dxfId="153" priority="162" operator="equal">
      <formula>#REF!</formula>
    </cfRule>
    <cfRule type="cellIs" dxfId="152" priority="163" operator="equal">
      <formula>#REF!</formula>
    </cfRule>
    <cfRule type="cellIs" dxfId="151" priority="164" operator="equal">
      <formula>#REF!</formula>
    </cfRule>
    <cfRule type="cellIs" dxfId="150" priority="165" operator="equal">
      <formula>#REF!</formula>
    </cfRule>
    <cfRule type="cellIs" dxfId="149" priority="166" operator="equal">
      <formula>#REF!</formula>
    </cfRule>
    <cfRule type="cellIs" dxfId="148" priority="167" operator="equal">
      <formula>#REF!</formula>
    </cfRule>
    <cfRule type="cellIs" dxfId="147" priority="168" operator="equal">
      <formula>#REF!</formula>
    </cfRule>
    <cfRule type="cellIs" dxfId="146" priority="169" operator="equal">
      <formula>#REF!</formula>
    </cfRule>
    <cfRule type="cellIs" dxfId="145" priority="170" operator="equal">
      <formula>#REF!</formula>
    </cfRule>
    <cfRule type="cellIs" dxfId="144" priority="171" operator="equal">
      <formula>#REF!</formula>
    </cfRule>
    <cfRule type="cellIs" dxfId="143" priority="172" operator="equal">
      <formula>#REF!</formula>
    </cfRule>
    <cfRule type="cellIs" dxfId="142" priority="173" operator="equal">
      <formula>#REF!</formula>
    </cfRule>
    <cfRule type="cellIs" dxfId="141" priority="174" operator="equal">
      <formula>#REF!</formula>
    </cfRule>
    <cfRule type="cellIs" dxfId="140" priority="175" operator="equal">
      <formula>#REF!</formula>
    </cfRule>
    <cfRule type="cellIs" dxfId="139" priority="176" operator="equal">
      <formula>#REF!</formula>
    </cfRule>
  </conditionalFormatting>
  <conditionalFormatting sqref="Q128">
    <cfRule type="cellIs" dxfId="138" priority="133" operator="equal">
      <formula>"EXTREMO (RC/F)"</formula>
    </cfRule>
    <cfRule type="cellIs" dxfId="137" priority="134" operator="equal">
      <formula>"ALTO (RC/F)"</formula>
    </cfRule>
    <cfRule type="cellIs" dxfId="136" priority="135" operator="equal">
      <formula>"MODERADO (RC/F)"</formula>
    </cfRule>
    <cfRule type="cellIs" dxfId="135" priority="136" operator="equal">
      <formula>"EXTREMO"</formula>
    </cfRule>
    <cfRule type="cellIs" dxfId="134" priority="137" operator="equal">
      <formula>"ALTO"</formula>
    </cfRule>
    <cfRule type="cellIs" dxfId="133" priority="138" operator="equal">
      <formula>"MODERADO"</formula>
    </cfRule>
    <cfRule type="cellIs" dxfId="132" priority="139" operator="equal">
      <formula>"BAJO"</formula>
    </cfRule>
  </conditionalFormatting>
  <conditionalFormatting sqref="Q119">
    <cfRule type="cellIs" dxfId="131" priority="96" operator="equal">
      <formula>#REF!</formula>
    </cfRule>
    <cfRule type="cellIs" dxfId="130" priority="97" operator="equal">
      <formula>#REF!</formula>
    </cfRule>
    <cfRule type="cellIs" dxfId="129" priority="98" operator="equal">
      <formula>#REF!</formula>
    </cfRule>
    <cfRule type="cellIs" dxfId="128" priority="99" operator="equal">
      <formula>#REF!</formula>
    </cfRule>
    <cfRule type="cellIs" dxfId="127" priority="100" operator="equal">
      <formula>#REF!</formula>
    </cfRule>
    <cfRule type="cellIs" dxfId="126" priority="101" operator="equal">
      <formula>#REF!</formula>
    </cfRule>
    <cfRule type="cellIs" dxfId="125" priority="102" operator="equal">
      <formula>#REF!</formula>
    </cfRule>
    <cfRule type="cellIs" dxfId="124" priority="103" operator="equal">
      <formula>#REF!</formula>
    </cfRule>
    <cfRule type="cellIs" dxfId="123" priority="104" operator="equal">
      <formula>#REF!</formula>
    </cfRule>
    <cfRule type="cellIs" dxfId="122" priority="105" operator="equal">
      <formula>#REF!</formula>
    </cfRule>
    <cfRule type="cellIs" dxfId="121" priority="106" operator="equal">
      <formula>#REF!</formula>
    </cfRule>
    <cfRule type="cellIs" dxfId="120" priority="107" operator="equal">
      <formula>#REF!</formula>
    </cfRule>
    <cfRule type="cellIs" dxfId="119" priority="108" operator="equal">
      <formula>#REF!</formula>
    </cfRule>
    <cfRule type="cellIs" dxfId="118" priority="109" operator="equal">
      <formula>#REF!</formula>
    </cfRule>
    <cfRule type="cellIs" dxfId="117" priority="110" operator="equal">
      <formula>#REF!</formula>
    </cfRule>
    <cfRule type="cellIs" dxfId="116" priority="111" operator="equal">
      <formula>#REF!</formula>
    </cfRule>
    <cfRule type="cellIs" dxfId="115" priority="112" operator="equal">
      <formula>#REF!</formula>
    </cfRule>
    <cfRule type="cellIs" dxfId="114" priority="113" operator="equal">
      <formula>#REF!</formula>
    </cfRule>
    <cfRule type="cellIs" dxfId="113" priority="114" operator="equal">
      <formula>#REF!</formula>
    </cfRule>
    <cfRule type="cellIs" dxfId="112" priority="115" operator="equal">
      <formula>#REF!</formula>
    </cfRule>
    <cfRule type="cellIs" dxfId="111" priority="116" operator="equal">
      <formula>#REF!</formula>
    </cfRule>
    <cfRule type="cellIs" dxfId="110" priority="117" operator="equal">
      <formula>#REF!</formula>
    </cfRule>
    <cfRule type="cellIs" dxfId="109" priority="118" operator="equal">
      <formula>#REF!</formula>
    </cfRule>
    <cfRule type="cellIs" dxfId="108" priority="119" operator="equal">
      <formula>#REF!</formula>
    </cfRule>
    <cfRule type="cellIs" dxfId="107" priority="120" operator="equal">
      <formula>#REF!</formula>
    </cfRule>
    <cfRule type="cellIs" dxfId="106" priority="121" operator="equal">
      <formula>#REF!</formula>
    </cfRule>
    <cfRule type="cellIs" dxfId="105" priority="122" operator="equal">
      <formula>#REF!</formula>
    </cfRule>
    <cfRule type="cellIs" dxfId="104" priority="123" operator="equal">
      <formula>#REF!</formula>
    </cfRule>
    <cfRule type="cellIs" dxfId="103" priority="124" operator="equal">
      <formula>#REF!</formula>
    </cfRule>
    <cfRule type="cellIs" dxfId="102" priority="125" operator="equal">
      <formula>#REF!</formula>
    </cfRule>
    <cfRule type="cellIs" dxfId="101" priority="126" operator="equal">
      <formula>#REF!</formula>
    </cfRule>
    <cfRule type="cellIs" dxfId="100" priority="127" operator="equal">
      <formula>#REF!</formula>
    </cfRule>
    <cfRule type="cellIs" dxfId="99" priority="128" operator="equal">
      <formula>#REF!</formula>
    </cfRule>
    <cfRule type="cellIs" dxfId="98" priority="129" operator="equal">
      <formula>#REF!</formula>
    </cfRule>
    <cfRule type="cellIs" dxfId="97" priority="130" operator="equal">
      <formula>#REF!</formula>
    </cfRule>
    <cfRule type="cellIs" dxfId="96" priority="131" operator="equal">
      <formula>#REF!</formula>
    </cfRule>
    <cfRule type="cellIs" dxfId="95" priority="132" operator="equal">
      <formula>#REF!</formula>
    </cfRule>
  </conditionalFormatting>
  <conditionalFormatting sqref="Q119">
    <cfRule type="cellIs" dxfId="94" priority="89" operator="equal">
      <formula>"EXTREMO (RC/F)"</formula>
    </cfRule>
    <cfRule type="cellIs" dxfId="93" priority="90" operator="equal">
      <formula>"ALTO (RC/F)"</formula>
    </cfRule>
    <cfRule type="cellIs" dxfId="92" priority="91" operator="equal">
      <formula>"MODERADO (RC/F)"</formula>
    </cfRule>
    <cfRule type="cellIs" dxfId="91" priority="92" operator="equal">
      <formula>"EXTREMO"</formula>
    </cfRule>
    <cfRule type="cellIs" dxfId="90" priority="93" operator="equal">
      <formula>"ALTO"</formula>
    </cfRule>
    <cfRule type="cellIs" dxfId="89" priority="94" operator="equal">
      <formula>"MODERADO"</formula>
    </cfRule>
    <cfRule type="cellIs" dxfId="88" priority="95" operator="equal">
      <formula>"BAJO"</formula>
    </cfRule>
  </conditionalFormatting>
  <conditionalFormatting sqref="Q121">
    <cfRule type="cellIs" dxfId="87" priority="52" operator="equal">
      <formula>#REF!</formula>
    </cfRule>
    <cfRule type="cellIs" dxfId="86" priority="53" operator="equal">
      <formula>#REF!</formula>
    </cfRule>
    <cfRule type="cellIs" dxfId="85" priority="54" operator="equal">
      <formula>#REF!</formula>
    </cfRule>
    <cfRule type="cellIs" dxfId="84" priority="55" operator="equal">
      <formula>#REF!</formula>
    </cfRule>
    <cfRule type="cellIs" dxfId="83" priority="56" operator="equal">
      <formula>#REF!</formula>
    </cfRule>
    <cfRule type="cellIs" dxfId="82" priority="57" operator="equal">
      <formula>#REF!</formula>
    </cfRule>
    <cfRule type="cellIs" dxfId="81" priority="58" operator="equal">
      <formula>#REF!</formula>
    </cfRule>
    <cfRule type="cellIs" dxfId="80" priority="59" operator="equal">
      <formula>#REF!</formula>
    </cfRule>
    <cfRule type="cellIs" dxfId="79" priority="60" operator="equal">
      <formula>#REF!</formula>
    </cfRule>
    <cfRule type="cellIs" dxfId="78" priority="61" operator="equal">
      <formula>#REF!</formula>
    </cfRule>
    <cfRule type="cellIs" dxfId="77" priority="62" operator="equal">
      <formula>#REF!</formula>
    </cfRule>
    <cfRule type="cellIs" dxfId="76" priority="63" operator="equal">
      <formula>#REF!</formula>
    </cfRule>
    <cfRule type="cellIs" dxfId="75" priority="64" operator="equal">
      <formula>#REF!</formula>
    </cfRule>
    <cfRule type="cellIs" dxfId="74" priority="65" operator="equal">
      <formula>#REF!</formula>
    </cfRule>
    <cfRule type="cellIs" dxfId="73" priority="66" operator="equal">
      <formula>#REF!</formula>
    </cfRule>
    <cfRule type="cellIs" dxfId="72" priority="67" operator="equal">
      <formula>#REF!</formula>
    </cfRule>
    <cfRule type="cellIs" dxfId="71" priority="68" operator="equal">
      <formula>#REF!</formula>
    </cfRule>
    <cfRule type="cellIs" dxfId="70" priority="69" operator="equal">
      <formula>#REF!</formula>
    </cfRule>
    <cfRule type="cellIs" dxfId="69" priority="70" operator="equal">
      <formula>#REF!</formula>
    </cfRule>
    <cfRule type="cellIs" dxfId="68" priority="71" operator="equal">
      <formula>#REF!</formula>
    </cfRule>
    <cfRule type="cellIs" dxfId="67" priority="72" operator="equal">
      <formula>#REF!</formula>
    </cfRule>
    <cfRule type="cellIs" dxfId="66" priority="73" operator="equal">
      <formula>#REF!</formula>
    </cfRule>
    <cfRule type="cellIs" dxfId="65" priority="74" operator="equal">
      <formula>#REF!</formula>
    </cfRule>
    <cfRule type="cellIs" dxfId="64" priority="75" operator="equal">
      <formula>#REF!</formula>
    </cfRule>
    <cfRule type="cellIs" dxfId="63" priority="76" operator="equal">
      <formula>#REF!</formula>
    </cfRule>
    <cfRule type="cellIs" dxfId="62" priority="77" operator="equal">
      <formula>#REF!</formula>
    </cfRule>
    <cfRule type="cellIs" dxfId="61" priority="78" operator="equal">
      <formula>#REF!</formula>
    </cfRule>
    <cfRule type="cellIs" dxfId="60" priority="79" operator="equal">
      <formula>#REF!</formula>
    </cfRule>
    <cfRule type="cellIs" dxfId="59" priority="80" operator="equal">
      <formula>#REF!</formula>
    </cfRule>
    <cfRule type="cellIs" dxfId="58" priority="81" operator="equal">
      <formula>#REF!</formula>
    </cfRule>
    <cfRule type="cellIs" dxfId="57" priority="82" operator="equal">
      <formula>#REF!</formula>
    </cfRule>
    <cfRule type="cellIs" dxfId="56" priority="83" operator="equal">
      <formula>#REF!</formula>
    </cfRule>
    <cfRule type="cellIs" dxfId="55" priority="84" operator="equal">
      <formula>#REF!</formula>
    </cfRule>
    <cfRule type="cellIs" dxfId="54" priority="85" operator="equal">
      <formula>#REF!</formula>
    </cfRule>
    <cfRule type="cellIs" dxfId="53" priority="86" operator="equal">
      <formula>#REF!</formula>
    </cfRule>
    <cfRule type="cellIs" dxfId="52" priority="87" operator="equal">
      <formula>#REF!</formula>
    </cfRule>
    <cfRule type="cellIs" dxfId="51" priority="88" operator="equal">
      <formula>#REF!</formula>
    </cfRule>
  </conditionalFormatting>
  <conditionalFormatting sqref="Q121">
    <cfRule type="cellIs" dxfId="50" priority="45" operator="equal">
      <formula>"EXTREMO (RC/F)"</formula>
    </cfRule>
    <cfRule type="cellIs" dxfId="49" priority="46" operator="equal">
      <formula>"ALTO (RC/F)"</formula>
    </cfRule>
    <cfRule type="cellIs" dxfId="48" priority="47" operator="equal">
      <formula>"MODERADO (RC/F)"</formula>
    </cfRule>
    <cfRule type="cellIs" dxfId="47" priority="48" operator="equal">
      <formula>"EXTREMO"</formula>
    </cfRule>
    <cfRule type="cellIs" dxfId="46" priority="49" operator="equal">
      <formula>"ALTO"</formula>
    </cfRule>
    <cfRule type="cellIs" dxfId="45" priority="50" operator="equal">
      <formula>"MODERADO"</formula>
    </cfRule>
    <cfRule type="cellIs" dxfId="44" priority="51" operator="equal">
      <formula>"BAJO"</formula>
    </cfRule>
  </conditionalFormatting>
  <conditionalFormatting sqref="Q112">
    <cfRule type="cellIs" dxfId="43" priority="8" operator="equal">
      <formula>#REF!</formula>
    </cfRule>
    <cfRule type="cellIs" dxfId="42" priority="9" operator="equal">
      <formula>#REF!</formula>
    </cfRule>
    <cfRule type="cellIs" dxfId="41" priority="10" operator="equal">
      <formula>#REF!</formula>
    </cfRule>
    <cfRule type="cellIs" dxfId="40" priority="11" operator="equal">
      <formula>#REF!</formula>
    </cfRule>
    <cfRule type="cellIs" dxfId="39" priority="12" operator="equal">
      <formula>#REF!</formula>
    </cfRule>
    <cfRule type="cellIs" dxfId="38" priority="13" operator="equal">
      <formula>#REF!</formula>
    </cfRule>
    <cfRule type="cellIs" dxfId="37" priority="14" operator="equal">
      <formula>#REF!</formula>
    </cfRule>
    <cfRule type="cellIs" dxfId="36" priority="15" operator="equal">
      <formula>#REF!</formula>
    </cfRule>
    <cfRule type="cellIs" dxfId="35" priority="16" operator="equal">
      <formula>#REF!</formula>
    </cfRule>
    <cfRule type="cellIs" dxfId="34" priority="17" operator="equal">
      <formula>#REF!</formula>
    </cfRule>
    <cfRule type="cellIs" dxfId="33" priority="18" operator="equal">
      <formula>#REF!</formula>
    </cfRule>
    <cfRule type="cellIs" dxfId="32" priority="19" operator="equal">
      <formula>#REF!</formula>
    </cfRule>
    <cfRule type="cellIs" dxfId="31" priority="20" operator="equal">
      <formula>#REF!</formula>
    </cfRule>
    <cfRule type="cellIs" dxfId="30" priority="21" operator="equal">
      <formula>#REF!</formula>
    </cfRule>
    <cfRule type="cellIs" dxfId="29" priority="22" operator="equal">
      <formula>#REF!</formula>
    </cfRule>
    <cfRule type="cellIs" dxfId="28" priority="23" operator="equal">
      <formula>#REF!</formula>
    </cfRule>
    <cfRule type="cellIs" dxfId="27" priority="24" operator="equal">
      <formula>#REF!</formula>
    </cfRule>
    <cfRule type="cellIs" dxfId="26" priority="25" operator="equal">
      <formula>#REF!</formula>
    </cfRule>
    <cfRule type="cellIs" dxfId="25" priority="26" operator="equal">
      <formula>#REF!</formula>
    </cfRule>
    <cfRule type="cellIs" dxfId="24" priority="27" operator="equal">
      <formula>#REF!</formula>
    </cfRule>
    <cfRule type="cellIs" dxfId="23" priority="28" operator="equal">
      <formula>#REF!</formula>
    </cfRule>
    <cfRule type="cellIs" dxfId="22" priority="29" operator="equal">
      <formula>#REF!</formula>
    </cfRule>
    <cfRule type="cellIs" dxfId="21" priority="30" operator="equal">
      <formula>#REF!</formula>
    </cfRule>
    <cfRule type="cellIs" dxfId="20" priority="31" operator="equal">
      <formula>#REF!</formula>
    </cfRule>
    <cfRule type="cellIs" dxfId="19" priority="32" operator="equal">
      <formula>#REF!</formula>
    </cfRule>
    <cfRule type="cellIs" dxfId="18" priority="33" operator="equal">
      <formula>#REF!</formula>
    </cfRule>
    <cfRule type="cellIs" dxfId="17" priority="34" operator="equal">
      <formula>#REF!</formula>
    </cfRule>
    <cfRule type="cellIs" dxfId="16" priority="35" operator="equal">
      <formula>#REF!</formula>
    </cfRule>
    <cfRule type="cellIs" dxfId="15" priority="36" operator="equal">
      <formula>#REF!</formula>
    </cfRule>
    <cfRule type="cellIs" dxfId="14" priority="37" operator="equal">
      <formula>#REF!</formula>
    </cfRule>
    <cfRule type="cellIs" dxfId="13" priority="38" operator="equal">
      <formula>#REF!</formula>
    </cfRule>
    <cfRule type="cellIs" dxfId="12" priority="39" operator="equal">
      <formula>#REF!</formula>
    </cfRule>
    <cfRule type="cellIs" dxfId="11" priority="40" operator="equal">
      <formula>#REF!</formula>
    </cfRule>
    <cfRule type="cellIs" dxfId="10" priority="41" operator="equal">
      <formula>#REF!</formula>
    </cfRule>
    <cfRule type="cellIs" dxfId="9" priority="42" operator="equal">
      <formula>#REF!</formula>
    </cfRule>
    <cfRule type="cellIs" dxfId="8" priority="43" operator="equal">
      <formula>#REF!</formula>
    </cfRule>
    <cfRule type="cellIs" dxfId="7" priority="44" operator="equal">
      <formula>#REF!</formula>
    </cfRule>
  </conditionalFormatting>
  <conditionalFormatting sqref="Q112">
    <cfRule type="cellIs" dxfId="6" priority="1" operator="equal">
      <formula>"EXTREMO (RC/F)"</formula>
    </cfRule>
    <cfRule type="cellIs" dxfId="5" priority="2" operator="equal">
      <formula>"ALTO (RC/F)"</formula>
    </cfRule>
    <cfRule type="cellIs" dxfId="4" priority="3" operator="equal">
      <formula>"MODERADO (RC/F)"</formula>
    </cfRule>
    <cfRule type="cellIs" dxfId="3" priority="4" operator="equal">
      <formula>"EXTREMO"</formula>
    </cfRule>
    <cfRule type="cellIs" dxfId="2" priority="5" operator="equal">
      <formula>"ALTO"</formula>
    </cfRule>
    <cfRule type="cellIs" dxfId="1" priority="6" operator="equal">
      <formula>"MODERADO"</formula>
    </cfRule>
    <cfRule type="cellIs" dxfId="0" priority="7" operator="equal">
      <formula>"BAJO"</formula>
    </cfRule>
  </conditionalFormatting>
  <dataValidations count="4">
    <dataValidation type="list" allowBlank="1" showInputMessage="1" showErrorMessage="1" sqref="Z297 AB289 L295 X289 Z289 S297 AB297 S289 X297 U297:V297 L50:L64 N50:N64 Q50:Q64 J50:J64 U50:V64 X50:X64 F50:F64 S50:S64 AB50:AB64 Z50:Z64 AI50:AJ64" xr:uid="{00000000-0002-0000-0000-000000000000}">
      <formula1>#REF!</formula1>
    </dataValidation>
    <dataValidation type="list" allowBlank="1" showInputMessage="1" showErrorMessage="1" sqref="N181:N182" xr:uid="{514AE8BE-D407-4F54-8360-77782BB54C81}">
      <formula1>"LEVE,MENOR,MODERADO,MAYOR,CATASTROFICO"</formula1>
    </dataValidation>
    <dataValidation type="list" allowBlank="1" showInputMessage="1" showErrorMessage="1" sqref="AI155:AI157 AI181:AI182" xr:uid="{343B612A-2B27-4B8A-BAD1-D2A9C16C98E2}">
      <formula1>"EXTREMO,ALTO,MODERADO,BAJO"</formula1>
    </dataValidation>
    <dataValidation allowBlank="1" showInputMessage="1" showErrorMessage="1" sqref="I119 I121" xr:uid="{E4733A89-273B-49ED-8485-515FF1C5EB29}"/>
  </dataValidations>
  <hyperlinks>
    <hyperlink ref="BG95" r:id="rId1" display="https://mincitco-my.sharepoint.com/:f:/g/personal/mrchacon_mincit_gov_co/EptRBrXzlqVEiUQ8fczuWnoBijJPHESM2tlRn8PVNRsbDg?e=7GoNTM" xr:uid="{38F7776D-F827-4B15-9F1B-C7848F950A9F}"/>
    <hyperlink ref="BG96" r:id="rId2" display="https://mincitco-my.sharepoint.com/:f:/g/personal/mrchacon_mincit_gov_co/EptRBrXzlqVEiUQ8fczuWnoBijJPHESM2tlRn8PVNRsbDg?e=7GoNTM" xr:uid="{6AACFB1C-7DF6-4469-9EC7-2522A96B3A65}"/>
    <hyperlink ref="BG97" r:id="rId3" display="https://mincitco-my.sharepoint.com/:f:/g/personal/mrchacon_mincit_gov_co/EptRBrXzlqVEiUQ8fczuWnoBijJPHESM2tlRn8PVNRsbDg?e=7GoNTM" xr:uid="{7A96BE9B-6CFA-4606-9F01-7840AC110D45}"/>
    <hyperlink ref="BG98" r:id="rId4" display="https://mincitco-my.sharepoint.com/:f:/g/personal/mrchacon_mincit_gov_co/EptRBrXzlqVEiUQ8fczuWnoBijJPHESM2tlRn8PVNRsbDg?e=7GoNTM" xr:uid="{5C24B966-1FC6-4CBD-AF73-7A914279E4F3}"/>
    <hyperlink ref="BG99" r:id="rId5" display="https://mincitco-my.sharepoint.com/:f:/g/personal/mrchacon_mincit_gov_co/EptRBrXzlqVEiUQ8fczuWnoBijJPHESM2tlRn8PVNRsbDg?e=7GoNTM" xr:uid="{C6FEF286-A8EF-4ADE-9260-2450F0D3A991}"/>
    <hyperlink ref="BG100" r:id="rId6" display="https://mincitco-my.sharepoint.com/:f:/g/personal/mrchacon_mincit_gov_co/EptRBrXzlqVEiUQ8fczuWnoBijJPHESM2tlRn8PVNRsbDg?e=7GoNTM" xr:uid="{F3BDFA0C-5891-4A02-8879-6A4373CC235E}"/>
  </hyperlinks>
  <pageMargins left="0.31496062992125984" right="0.31496062992125984" top="0.59055118110236227" bottom="0.74803149606299213" header="0.19685039370078741" footer="0.31496062992125984"/>
  <pageSetup scale="50" orientation="landscape" r:id="rId7"/>
  <drawing r:id="rId8"/>
  <legacyDrawing r:id="rId9"/>
  <legacyDrawingHF r:id="rId10"/>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01000000}">
          <x14:formula1>
            <xm:f>'C:\Users\jhon montes\Documents\MINISTERIO CIT\RIESGOS\Seguimiento de Riesgos\Riesgos de Gestión\1er. Seguimiento Riesgos de Gestión\[Matriz Riesgos Gestión de Recursos Financieros V2.xlsx]Datos Validacion'!#REF!</xm:f>
          </x14:formula1>
          <xm:sqref>Z188:Z210 N188 N208 N206 N194 N201:N202 L188 L208 L206 L194 L201:L202 F188 F194:F202 F206:F210 Q188 Q206 Q208 Q194 Q201:Q202 AI188:AJ188 AI206:AJ206 AI208:AJ208 AI194:AJ194 X188:X210 J188 J208 J206 J194 J201:J202 U188:V210 AB188:AB210 S188:S210 AI201:AJ202</xm:sqref>
        </x14:dataValidation>
        <x14:dataValidation type="list" allowBlank="1" showInputMessage="1" showErrorMessage="1" xr:uid="{00000000-0002-0000-0000-000002000000}">
          <x14:formula1>
            <xm:f>'C:\Users\Personal\Desktop\Mincomercio\Riesgos Materializados\[MatrizdeRiesgosGestinRecursosFsicosV2.xlsx]Datos Validacion'!#REF!</xm:f>
          </x14:formula1>
          <xm:sqref>Z37 AB37 U37:V37 S37 X37</xm:sqref>
        </x14:dataValidation>
        <x14:dataValidation type="list" allowBlank="1" showInputMessage="1" showErrorMessage="1" xr:uid="{00000000-0002-0000-0000-000003000000}">
          <x14:formula1>
            <xm:f>'C:\Users\jhon montes\Documents\MINISTERIO CIT\RIESGOS\Seguimiento de Riesgos\[Seguimiento Riesgos Proyectos de Inversión 311222021.xlsx]Datos Validacion'!#REF!</xm:f>
          </x14:formula1>
          <xm:sqref>N306 N281 N287 N289:N302 N309:N312 L306 L281 L287 L289:L294 L298:L302 L309:L312 J306 J281 J287 J289:J302 J309:J312 AI287:AJ287 Q306 AI306:AJ306 AI281:AJ281 Q281 Q287 AI289:AJ302 Q289:Q302 Q309:Q312 AI309:AJ312 S281:S288 S290:S296 S298:S313 X281:X288 X290:X296 X298:X313 U281:V296 U298:V313 Z281:Z288 Z290:Z296 Z298:Z313 AB281:AB288 AB290:AB296 AB298:AB313 F281:F298 F300:F302 F304:F313</xm:sqref>
        </x14:dataValidation>
        <x14:dataValidation type="list" allowBlank="1" showInputMessage="1" showErrorMessage="1" xr:uid="{00000000-0002-0000-0000-000005000000}">
          <x14:formula1>
            <xm:f>'C:\Users\montes\Desktop\MINISTERIO CIT\RIESGOS\Matriz de Riesgos\Desarrollo Empresarial\[Matriz Riesgos Desarrollo Empresarial - Mipymes.xlsx]Datos Validacion'!#REF!</xm:f>
          </x14:formula1>
          <xm:sqref>J255:J256 L255:L256 Z255:Z256 AI255:AJ255 N255:N256 S259:S260 AI259 AB259:AB260 Z259:Z260 X259:X260 S255:S256 U255:V256 X255:X256 AB255:AB256 Q255:Q256 AI261 U259:V260</xm:sqref>
        </x14:dataValidation>
        <x14:dataValidation type="list" allowBlank="1" showInputMessage="1" showErrorMessage="1" xr:uid="{00000000-0002-0000-0000-000006000000}">
          <x14:formula1>
            <xm:f>'C:\Users\montes\Desktop\MINISTERIO CIT\RIESGOS\Matriz de Riesgos\Desarrollo Empresarial\[Matriz Riesgos Desarrollo Empresarial - Regulación - Franco.xlsx]Datos Validacion'!#REF!</xm:f>
          </x14:formula1>
          <xm:sqref>AI259 L259:L261 AI261 AI250:AJ250 J250 L250 N250 J254:J257 L254:L257 N254:N257 Q254:Q257 AI254:AJ257 J259:J261 Q259:Q261 N259:N261 S268 X268 Z268 U268:V268 AB268 S265:S266 X265:X266 Z265:Z266 Z250:Z263 U265:V266 AB265:AB266 X250:X263 S250:S263 AB250:AB263 U250:V263</xm:sqref>
        </x14:dataValidation>
        <x14:dataValidation type="list" allowBlank="1" showInputMessage="1" showErrorMessage="1" xr:uid="{00000000-0002-0000-0000-000007000000}">
          <x14:formula1>
            <xm:f>'C:\Users\alarag\AppData\Local\Microsoft\Windows\INetCache\Content.Outlook\BI4KHMN3\[Matriz Riesgos Desarrollo Empresarial - Prod. y Compet. -Anyela.._ (003).xlsx]Datos Validacion'!#REF!</xm:f>
          </x14:formula1>
          <xm:sqref>AJ259 AJ261</xm:sqref>
        </x14:dataValidation>
        <x14:dataValidation type="list" allowBlank="1" showInputMessage="1" showErrorMessage="1" xr:uid="{00000000-0002-0000-0000-000008000000}">
          <x14:formula1>
            <xm:f>'C:\Users\jhon montes\Documents\MINISTERIO CIT\RIESGOS\Seguimiento de Riesgos\Riesgos de Gestión\1er. Seguimiento Riesgos de Gestión\[Matriz Riesgos Desarrollo Empresarial V2.xlsx]Datos Validacion'!#REF!</xm:f>
          </x14:formula1>
          <xm:sqref>F250 F252 U250:V263 N259:N261 N250 N254:N257 L259:L261 L250 L254:L257 J250 J254:J257 J259:J261 AI259 F254:F257 Q254:Q257 AI261 Q259:Q261 AI250:AJ250 AI254:AJ257 S268 S265:S266 X268 X265:X266 U268:V268 U265:V266 Z268 Z265:Z266 AB268 AB265:AB266 AB250:AB263 Z250:Z263 X250:X263 S250:S263 F259:F269</xm:sqref>
        </x14:dataValidation>
        <x14:dataValidation type="list" allowBlank="1" showInputMessage="1" showErrorMessage="1" xr:uid="{00000000-0002-0000-0000-000009000000}">
          <x14:formula1>
            <xm:f>'C:\Users\jhon montes\Documents\MINISTERIO CIT\RIESGOS\Seguimiento de Riesgos\Riesgos de Gestión\1er. Seguimiento Riesgos de Gestión\[Matriz Riesgos Evaluacion y Seguimiento V2.xlsx]Datos Validacion'!#REF!</xm:f>
          </x14:formula1>
          <xm:sqref>Z240 Z242:Z249 N244:N245 N240 N242 L244:L245 L240 L242 F244:F245 F240 F242 Q244:Q245 Q242 Q240 AI244:AJ244 AI240:AJ240 AI242:AJ242 J244:J245 J240 J242 U240:V240 U242:V249 AB240 AB242:AB249 S240 S242:S249 X240 X242:X249</xm:sqref>
        </x14:dataValidation>
        <x14:dataValidation type="list" allowBlank="1" showInputMessage="1" showErrorMessage="1" xr:uid="{00000000-0002-0000-0000-00000A000000}">
          <x14:formula1>
            <xm:f>'C:\Users\jhon montes\Documents\MINISTERIO CIT\RIESGOS\Seguimiento de Riesgos\Riesgos de Gestión\1er. Seguimiento Riesgos de Gestión\[Matriz Riesgos Facilitación. Com. y Def. Comercial V2.xlsx]Datos Validacion'!#REF!</xm:f>
          </x14:formula1>
          <xm:sqref>F220:F225 F211 F235:F236 F227 F230 F232 N220 N235 N211 N225 L220 L235 L211 L225 J220 J235 J211 J225 Q220 Q225 Q235 Q211 AI220:AJ220 AI211:AJ211 AI235:AJ235 AI225:AJ225 AB211:AB239 S211:S239 X211:X239 U211:V239 Z211:Z239</xm:sqref>
        </x14:dataValidation>
        <x14:dataValidation type="list" allowBlank="1" showInputMessage="1" showErrorMessage="1" xr:uid="{00000000-0002-0000-0000-00000C000000}">
          <x14:formula1>
            <xm:f>'C:\Users\jhon montes\Documents\MINISTERIO CIT\RIESGOS\Seguimiento de Riesgos\Riesgos de Gestión\1er. Seguimiento Riesgos de Gestión\[Matriz de Riesgos Gestión Jurídica V2.xlsx]Datos Validacion'!#REF!</xm:f>
          </x14:formula1>
          <xm:sqref>Z181:Z187 X181:X187 N183:N184 N186 L181 L183:L184 L186 F181 F186 F183:F184 AJ181 Q186 Q183:Q184 U181:V187 AB181:AB187 S181:S187 AI183:AJ184 AI186:AJ186 J181 J183:J184 J186</xm:sqref>
        </x14:dataValidation>
        <x14:dataValidation type="list" allowBlank="1" showInputMessage="1" showErrorMessage="1" xr:uid="{00000000-0002-0000-0000-00000D000000}">
          <x14:formula1>
            <xm:f>'C:\Users\jhon montes\Documents\MINISTERIO CIT\RIESGOS\Seguimiento de Riesgos\Riesgos de Gestión\1er. Seguimiento Riesgos de Gestión\[Matriz Riesgos Gestión del Talento HumanoV2.xlsx]Datos Validacion'!#REF!</xm:f>
          </x14:formula1>
          <xm:sqref>F147:F148 F158 F163 AB147:AB180 AI147:AJ147 AI150:AJ150 AI158:AJ158 AI167:AJ167 AI171:AJ171 F153 J147 J150 J155 J158 L147:O147 Q147 L150 N150:O150 Q150 F150:F151 F170:F171 U147:Z180 S147:S180 AJ155 L158 F155:F156 J170:J171 N158:O158 Q158 L171 Q155 N155:O155 L155 L167 N167:O167 Q167 J167:J168 F167:F168 N171:O171 Q171 Z79</xm:sqref>
        </x14:dataValidation>
        <x14:dataValidation type="list" allowBlank="1" showInputMessage="1" showErrorMessage="1" xr:uid="{00000000-0002-0000-0000-000010000000}">
          <x14:formula1>
            <xm:f>'C:\Users\jhon montes\Documents\MINISTERIO CIT\RIESGOS\Seguimiento de Riesgos\Riesgos de Gestión\1er. Seguimiento Riesgos de Gestión\[Matriz Riesgos Gestión de Tecnologías de la Información V2.xlsx]Datos Validacion'!#REF!</xm:f>
          </x14:formula1>
          <xm:sqref>F82:F85 F87:F93 J82:J94 S103:S104 X107:X109 X103:X104 U107:V109 U103:V104 Z107:Z109 Z103:Z104 AB107:AB109 AB103:AB104 F104:F109 N82:N88 L82:L88 Q82:Q88 AI82:AJ88 AI95:AJ100 N95:N100 F95 F97:F98 U82:V101 S82:S101 AB82:AB101 Z82:Z101 L95:L101 Q95:Q101 X82:X101 F100:F101 J101:J109 X66 S107:S109</xm:sqref>
        </x14:dataValidation>
        <x14:dataValidation type="list" allowBlank="1" showInputMessage="1" showErrorMessage="1" xr:uid="{00000000-0002-0000-0000-000011000000}">
          <x14:formula1>
            <xm:f>'C:\Users\jhon montes\Downloads\[DE-FM-022 Matriz Riesgos GTI 2021 - GTI-PR-XXX Gestión SPI.xlsx]Datos Validacion'!#REF!</xm:f>
          </x14:formula1>
          <xm:sqref>AI101:AJ101 N101:N109</xm:sqref>
        </x14:dataValidation>
        <x14:dataValidation type="list" allowBlank="1" showInputMessage="1" showErrorMessage="1" xr:uid="{00000000-0002-0000-0000-000013000000}">
          <x14:formula1>
            <xm:f>'C:\Users\jhon montes\Documents\MINISTERIO CIT\RIESGOS\Seguimiento de Riesgos\Riesgos de Gestión\1er. Seguimiento Riesgos de Gestión\[Matriz Riesgos Sistemas de Gestión V2.xlsx]Datos Validacion'!#REF!</xm:f>
          </x14:formula1>
          <xm:sqref>N173:N178 N180 L173:L178 L180 Q173:Q178 Q180 AI173:AJ178 AI180:AJ180 F173 F176 J173:J178 J180 F178:F180 AB173:AB180 U173:V180 S173:S180 Z173:Z180 X173:X180 N42 N48 N45:N46 L42 L48 L45:L46 Q42 Q48 Q45:Q46 AI42:AJ42 AI48:AJ48 AI45:AJ46 F42:F43 F45:F46 J42 J48 J45:J46 U42:V49 S42:S49 F48 AB42:AB49 X42:X49 Z42:Z49</xm:sqref>
        </x14:dataValidation>
        <x14:dataValidation type="list" allowBlank="1" showInputMessage="1" showErrorMessage="1" xr:uid="{00000000-0002-0000-0000-000014000000}">
          <x14:formula1>
            <xm:f>'C:\Users\jhon montes\Documents\MINISTERIO CIT\RIESGOS\Seguimiento de Riesgos\Riesgos de Gestión\1er. Seguimiento Riesgos de Gestión\[Matriz de Riesgos Gestión Recursos Físicos V2.xlsx]Datos Validacion'!#REF!</xm:f>
          </x14:formula1>
          <xm:sqref>AB38 N40:N41 L40:L41 N31:N32 N36:N38 F40:F41 L31:L32 L36:L38 F36:F38 F31:F32 J40:J41 J31:J32 J36:J37 Q40:Q41 Q31:Q32 Q36:Q38 AI40:AJ41 AI31:AJ32 AI36:AJ38 AB40:AB41 U40:V41 U38:V38 S38 S40:S41 X38 X40:X41 Q27 X31:X36 S31:S36 U31:V36 AB31:AB36 Z31:Z36 Z38 Z40:Z41</xm:sqref>
        </x14:dataValidation>
        <x14:dataValidation type="list" allowBlank="1" showInputMessage="1" showErrorMessage="1" xr:uid="{00000000-0002-0000-0000-000015000000}">
          <x14:formula1>
            <xm:f>'C:\Users\EXITO\Desktop\Información Yamith\[Seguimiento Riesgos de Gestión primer corte abril  2022.xlsx]Datos Validacion'!#REF!</xm:f>
          </x14:formula1>
          <xm:sqref>N16:N17 N22 N27:N29 L16:L17 L22 L27:L29 J16:J17 J22 J27:J29 Q16:Q17 Q22 AI27:AJ29 F16:F17 F20:F22 F27:F30 AB16:AB30 S16:S30 X16:X30 U16:V30 Z16:Z30 AI16:AJ22 Q28:Q29</xm:sqref>
        </x14:dataValidation>
        <x14:dataValidation type="list" allowBlank="1" showInputMessage="1" showErrorMessage="1" xr:uid="{3AEB91B0-C735-4B94-B1D9-5FDC22B54C41}">
          <x14:formula1>
            <xm:f>'C:\Users\jhon montes\Documents\MINISTERIO CIT\RIESGOS\Seguimiento de Riesgos\Riesgos de Gestión\1er. Seguimiento Riesgos de Gestión\[Matriz Riesgos Relacionamiento con la Ciudadanía V2.xlsx]Datos Validacion'!#REF!</xm:f>
          </x14:formula1>
          <xm:sqref>F73:F81 N65:N66 N69 N76 L65:L66 L69 L76 Q65:Q66 Q69 Q76 AI65:AJ66 AI69:AJ69 AI76:AJ76 J65:J66 J69 J76 F65:F69 Z65:Z76 S65:S76 X67:X76 X65 U65:V76 AB65:AB76 S79:S81 U79:V81 X79:X81 Z80:Z81 AB79:AB81 AI79:AJ79</xm:sqref>
        </x14:dataValidation>
        <x14:dataValidation type="list" allowBlank="1" showInputMessage="1" showErrorMessage="1" xr:uid="{9C48BA60-A755-4DCD-961B-59F29A148FAB}">
          <x14:formula1>
            <xm:f>'C:\Users\jhon montes\Documents\MINISTERIO CIT\RIESGOS\Seguimiento de Riesgos\Riesgos de Gestión\1er. Seguimiento Riesgos de Gestión\[Matriz de riesgos con Direccionamiento Estrategico V2.xlsx]Datos Validacion'!#REF!</xm:f>
          </x14:formula1>
          <xm:sqref>Z125:Z126 S116:S117 X116:X117 U116:V117 Z116:Z119 V118 F127:F135 AB116:AB119 S119 X119 U119:V119 F119:F124 AB134 Z110:Z111 AB125:AB126 S125:S126 X125:X126 U125:V126 V133:V135 Z134 S134 X134 U134 V120 V122:V124 AB121:AB122 S121 X121 U121:V121 Z121:Z122 V110:V115 F110:F117 AB110:AB111 U110:U111 X110:X114 S110:S111 AI110:AJ110 Q110 J110 L110 N110 V127:V128 V130:V131 AB129 S129 X129 U129:V129 Z129</xm:sqref>
        </x14:dataValidation>
        <x14:dataValidation type="list" allowBlank="1" showInputMessage="1" showErrorMessage="1" xr:uid="{F58CB431-7350-477E-B514-0E91D103A1C0}">
          <x14:formula1>
            <xm:f>'C:\Users\jhon montes\Documents\MINISTERIO CIT\RIESGOS\Seguimiento de Riesgos\Riesgos de Gestión\1er. Seguimiento Riesgos de Gestión\[Matriz Riesgos Adquisición de Bienes y Servicios V2.xlsx]Datos Validacion'!#REF!</xm:f>
          </x14:formula1>
          <xm:sqref>AB136:AB142 U145:V146 U136:V143 F143:F146 F136:F139 F141 AJ143 AI136:AJ139 AI141:AJ141 N143 N136:N139 N141 L143 L136:L139 L141 Q143 Q136:Q139 Q141 J143 J136:J139 J141 S145:S146 S136:S143 X145:X146 X136:X143 Z145:Z146 Z136:Z143</xm:sqref>
        </x14:dataValidation>
        <x14:dataValidation type="list" allowBlank="1" showInputMessage="1" showErrorMessage="1" xr:uid="{9BE2631B-165B-47DE-B8D5-0F21E92F5F2B}">
          <x14:formula1>
            <xm:f>'C:\Users\jhon montes\Documents\MINISTERIO CIT\RIESGOS\Seguimiento de Riesgos\Riesgos de Gestión\1er. Seguimiento Riesgos de Gestión\[Matriz Riesgos Gestion Documental V2.xlsx]Datos Validacion'!#REF!</xm:f>
          </x14:formula1>
          <xm:sqref>X270:X279 N270 N279 L270 L279 J270 J279 Z270:Z280 Q279 S270 S272:S279 U270 U272:U279 F278:F280 F276 AB270 AB272:AB279 AI270:AJ279 V270:V279 F270:F274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8C00-2DBF-44CF-B6C3-02690BC98E64}">
  <sheetPr>
    <tabColor rgb="FFFFFF00"/>
  </sheetPr>
  <dimension ref="A1:I28"/>
  <sheetViews>
    <sheetView zoomScale="55" zoomScaleNormal="55" workbookViewId="0">
      <selection activeCell="E18" sqref="E18"/>
    </sheetView>
  </sheetViews>
  <sheetFormatPr baseColWidth="10" defaultColWidth="11.453125" defaultRowHeight="14.5" x14ac:dyDescent="0.35"/>
  <cols>
    <col min="1" max="1" width="2.1796875" customWidth="1"/>
    <col min="2" max="2" width="16.54296875" customWidth="1"/>
    <col min="3" max="3" width="16.453125" customWidth="1"/>
    <col min="4" max="8" width="30.7265625" customWidth="1"/>
    <col min="9" max="9" width="10.54296875" customWidth="1"/>
  </cols>
  <sheetData>
    <row r="1" spans="1:9" ht="42.75" customHeight="1" x14ac:dyDescent="0.35">
      <c r="A1" s="181"/>
      <c r="B1" s="181"/>
      <c r="C1" s="181"/>
      <c r="D1" s="181"/>
      <c r="E1" s="274" t="s">
        <v>1214</v>
      </c>
      <c r="F1" s="274"/>
      <c r="G1" s="274"/>
      <c r="H1" s="274"/>
      <c r="I1" s="274"/>
    </row>
    <row r="3" spans="1:9" x14ac:dyDescent="0.35">
      <c r="A3" s="275" t="s">
        <v>1215</v>
      </c>
      <c r="B3" s="275"/>
      <c r="C3" s="275"/>
      <c r="D3" s="275"/>
      <c r="E3" s="275"/>
      <c r="F3" s="275"/>
      <c r="G3" s="275"/>
      <c r="H3" s="275"/>
    </row>
    <row r="4" spans="1:9" x14ac:dyDescent="0.35">
      <c r="G4" s="276" t="s">
        <v>1216</v>
      </c>
      <c r="H4" s="277"/>
    </row>
    <row r="5" spans="1:9" ht="15.75" customHeight="1" x14ac:dyDescent="0.35">
      <c r="G5" s="87" t="s">
        <v>1217</v>
      </c>
      <c r="H5" s="88"/>
    </row>
    <row r="6" spans="1:9" ht="15.75" customHeight="1" x14ac:dyDescent="0.35">
      <c r="G6" s="87" t="s">
        <v>1218</v>
      </c>
      <c r="H6" s="89"/>
    </row>
    <row r="7" spans="1:9" x14ac:dyDescent="0.35">
      <c r="G7" s="87" t="s">
        <v>1219</v>
      </c>
      <c r="H7" s="90"/>
    </row>
    <row r="8" spans="1:9" x14ac:dyDescent="0.35">
      <c r="G8" s="87" t="s">
        <v>1213</v>
      </c>
      <c r="H8" s="91"/>
    </row>
    <row r="10" spans="1:9" ht="15.5" x14ac:dyDescent="0.35">
      <c r="B10" s="278" t="s">
        <v>1220</v>
      </c>
      <c r="C10" s="278"/>
      <c r="D10" s="278"/>
      <c r="E10" s="278"/>
      <c r="F10" s="278"/>
      <c r="G10" s="278"/>
      <c r="H10" s="278"/>
      <c r="I10" s="278"/>
    </row>
    <row r="11" spans="1:9" ht="9" customHeight="1" thickBot="1" x14ac:dyDescent="0.4"/>
    <row r="12" spans="1:9" ht="15" thickBot="1" x14ac:dyDescent="0.4">
      <c r="B12" s="279" t="s">
        <v>26</v>
      </c>
      <c r="C12" s="280"/>
      <c r="D12" s="281" t="s">
        <v>1221</v>
      </c>
      <c r="E12" s="282"/>
      <c r="F12" s="282"/>
      <c r="G12" s="282"/>
      <c r="H12" s="283"/>
    </row>
    <row r="13" spans="1:9" ht="15" thickBot="1" x14ac:dyDescent="0.4">
      <c r="B13" s="140" t="s">
        <v>1222</v>
      </c>
      <c r="C13" s="141" t="s">
        <v>1223</v>
      </c>
      <c r="D13" s="284"/>
      <c r="E13" s="285"/>
      <c r="F13" s="285"/>
      <c r="G13" s="285"/>
      <c r="H13" s="286"/>
    </row>
    <row r="14" spans="1:9" ht="100" customHeight="1" thickBot="1" x14ac:dyDescent="0.4">
      <c r="B14" s="139" t="s">
        <v>1224</v>
      </c>
      <c r="C14" s="92">
        <v>1</v>
      </c>
      <c r="D14" s="97" t="s">
        <v>863</v>
      </c>
      <c r="E14" s="98" t="s">
        <v>1708</v>
      </c>
      <c r="F14" s="98" t="s">
        <v>1185</v>
      </c>
      <c r="G14" s="98" t="s">
        <v>1359</v>
      </c>
      <c r="H14" s="99"/>
    </row>
    <row r="15" spans="1:9" ht="100" customHeight="1" thickBot="1" x14ac:dyDescent="0.4">
      <c r="B15" s="139" t="s">
        <v>1225</v>
      </c>
      <c r="C15" s="92">
        <v>0.8</v>
      </c>
      <c r="D15" s="100" t="s">
        <v>1711</v>
      </c>
      <c r="E15" s="94" t="s">
        <v>1709</v>
      </c>
      <c r="F15" s="101" t="s">
        <v>1723</v>
      </c>
      <c r="G15" s="101" t="s">
        <v>423</v>
      </c>
      <c r="H15" s="102"/>
    </row>
    <row r="16" spans="1:9" ht="100" customHeight="1" thickBot="1" x14ac:dyDescent="0.4">
      <c r="B16" s="139" t="s">
        <v>1226</v>
      </c>
      <c r="C16" s="92">
        <v>0.6</v>
      </c>
      <c r="D16" s="100" t="s">
        <v>1712</v>
      </c>
      <c r="E16" s="94" t="s">
        <v>1720</v>
      </c>
      <c r="F16" s="94" t="s">
        <v>1716</v>
      </c>
      <c r="G16" s="101" t="s">
        <v>1717</v>
      </c>
      <c r="H16" s="102"/>
    </row>
    <row r="17" spans="2:8" ht="100" customHeight="1" thickBot="1" x14ac:dyDescent="0.4">
      <c r="B17" s="139" t="s">
        <v>1227</v>
      </c>
      <c r="C17" s="92">
        <v>0.4</v>
      </c>
      <c r="D17" s="103" t="s">
        <v>1718</v>
      </c>
      <c r="E17" s="94" t="s">
        <v>1721</v>
      </c>
      <c r="F17" s="94" t="s">
        <v>1736</v>
      </c>
      <c r="G17" s="101" t="s">
        <v>1655</v>
      </c>
      <c r="H17" s="102"/>
    </row>
    <row r="18" spans="2:8" ht="100" customHeight="1" thickBot="1" x14ac:dyDescent="0.4">
      <c r="B18" s="139" t="s">
        <v>1228</v>
      </c>
      <c r="C18" s="92">
        <v>0.2</v>
      </c>
      <c r="D18" s="95" t="s">
        <v>1719</v>
      </c>
      <c r="E18" s="95" t="s">
        <v>1722</v>
      </c>
      <c r="F18" s="96" t="s">
        <v>1724</v>
      </c>
      <c r="G18" s="104"/>
      <c r="H18" s="105"/>
    </row>
    <row r="19" spans="2:8" ht="15" thickBot="1" x14ac:dyDescent="0.4">
      <c r="B19" s="272" t="s">
        <v>28</v>
      </c>
      <c r="C19" s="141" t="s">
        <v>1222</v>
      </c>
      <c r="D19" s="141" t="s">
        <v>1229</v>
      </c>
      <c r="E19" s="141" t="s">
        <v>1230</v>
      </c>
      <c r="F19" s="141" t="s">
        <v>1219</v>
      </c>
      <c r="G19" s="141" t="s">
        <v>1231</v>
      </c>
      <c r="H19" s="141" t="s">
        <v>1232</v>
      </c>
    </row>
    <row r="20" spans="2:8" ht="15" thickBot="1" x14ac:dyDescent="0.4">
      <c r="B20" s="273"/>
      <c r="C20" s="141" t="s">
        <v>1223</v>
      </c>
      <c r="D20" s="93">
        <v>0.2</v>
      </c>
      <c r="E20" s="93">
        <v>0.4</v>
      </c>
      <c r="F20" s="93">
        <v>0.6</v>
      </c>
      <c r="G20" s="93">
        <v>0.8</v>
      </c>
      <c r="H20" s="93">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B0BD-FF8A-46C4-B5E0-D2C87783FAD1}">
  <sheetPr>
    <tabColor rgb="FFFFFF00"/>
  </sheetPr>
  <dimension ref="A1:I28"/>
  <sheetViews>
    <sheetView topLeftCell="A14" zoomScale="60" zoomScaleNormal="60" workbookViewId="0">
      <selection activeCell="G18" sqref="G18"/>
    </sheetView>
  </sheetViews>
  <sheetFormatPr baseColWidth="10" defaultColWidth="11.453125" defaultRowHeight="14.5" x14ac:dyDescent="0.35"/>
  <cols>
    <col min="1" max="1" width="2.1796875" customWidth="1"/>
    <col min="2" max="2" width="16.81640625" customWidth="1"/>
    <col min="3" max="3" width="19.1796875" customWidth="1"/>
    <col min="4" max="8" width="30.7265625" customWidth="1"/>
    <col min="9" max="9" width="10.54296875" customWidth="1"/>
  </cols>
  <sheetData>
    <row r="1" spans="1:9" ht="42.75" customHeight="1" x14ac:dyDescent="0.35">
      <c r="A1" s="181"/>
      <c r="B1" s="181"/>
      <c r="C1" s="181"/>
      <c r="D1" s="181"/>
      <c r="E1" s="274" t="s">
        <v>1214</v>
      </c>
      <c r="F1" s="274"/>
      <c r="G1" s="274"/>
      <c r="H1" s="274"/>
      <c r="I1" s="274"/>
    </row>
    <row r="3" spans="1:9" x14ac:dyDescent="0.35">
      <c r="A3" s="275" t="s">
        <v>1215</v>
      </c>
      <c r="B3" s="275"/>
      <c r="C3" s="275"/>
      <c r="D3" s="275"/>
      <c r="E3" s="275"/>
      <c r="F3" s="275"/>
      <c r="G3" s="275"/>
      <c r="H3" s="275"/>
    </row>
    <row r="4" spans="1:9" x14ac:dyDescent="0.35">
      <c r="G4" s="276" t="s">
        <v>1216</v>
      </c>
      <c r="H4" s="277"/>
    </row>
    <row r="5" spans="1:9" ht="15.75" customHeight="1" x14ac:dyDescent="0.35">
      <c r="G5" s="87" t="s">
        <v>1217</v>
      </c>
      <c r="H5" s="88"/>
    </row>
    <row r="6" spans="1:9" ht="15.75" customHeight="1" x14ac:dyDescent="0.35">
      <c r="G6" s="87" t="s">
        <v>1218</v>
      </c>
      <c r="H6" s="89"/>
    </row>
    <row r="7" spans="1:9" x14ac:dyDescent="0.35">
      <c r="G7" s="87" t="s">
        <v>1219</v>
      </c>
      <c r="H7" s="90"/>
    </row>
    <row r="8" spans="1:9" x14ac:dyDescent="0.35">
      <c r="G8" s="87" t="s">
        <v>1213</v>
      </c>
      <c r="H8" s="91"/>
    </row>
    <row r="10" spans="1:9" ht="15.5" x14ac:dyDescent="0.35">
      <c r="B10" s="278" t="s">
        <v>1220</v>
      </c>
      <c r="C10" s="278"/>
      <c r="D10" s="278"/>
      <c r="E10" s="278"/>
      <c r="F10" s="278"/>
      <c r="G10" s="278"/>
      <c r="H10" s="278"/>
      <c r="I10" s="278"/>
    </row>
    <row r="11" spans="1:9" ht="9" customHeight="1" thickBot="1" x14ac:dyDescent="0.4"/>
    <row r="12" spans="1:9" ht="15" thickBot="1" x14ac:dyDescent="0.4">
      <c r="B12" s="279" t="s">
        <v>26</v>
      </c>
      <c r="C12" s="280"/>
      <c r="D12" s="281" t="s">
        <v>1221</v>
      </c>
      <c r="E12" s="282"/>
      <c r="F12" s="282"/>
      <c r="G12" s="282"/>
      <c r="H12" s="283"/>
    </row>
    <row r="13" spans="1:9" ht="15" thickBot="1" x14ac:dyDescent="0.4">
      <c r="B13" s="140" t="s">
        <v>1222</v>
      </c>
      <c r="C13" s="141" t="s">
        <v>1223</v>
      </c>
      <c r="D13" s="284"/>
      <c r="E13" s="285"/>
      <c r="F13" s="285"/>
      <c r="G13" s="285"/>
      <c r="H13" s="286"/>
    </row>
    <row r="14" spans="1:9" ht="100" customHeight="1" thickBot="1" x14ac:dyDescent="0.4">
      <c r="B14" s="139" t="s">
        <v>1224</v>
      </c>
      <c r="C14" s="92">
        <v>1</v>
      </c>
      <c r="D14" s="97"/>
      <c r="E14" s="98"/>
      <c r="F14" s="98"/>
      <c r="G14" s="98"/>
      <c r="H14" s="99"/>
    </row>
    <row r="15" spans="1:9" ht="100" customHeight="1" thickBot="1" x14ac:dyDescent="0.4">
      <c r="B15" s="139" t="s">
        <v>1225</v>
      </c>
      <c r="C15" s="92">
        <v>0.8</v>
      </c>
      <c r="D15" s="100"/>
      <c r="E15" s="94"/>
      <c r="F15" s="101"/>
      <c r="G15" s="101"/>
      <c r="H15" s="102"/>
    </row>
    <row r="16" spans="1:9" ht="100" customHeight="1" thickBot="1" x14ac:dyDescent="0.4">
      <c r="B16" s="139" t="s">
        <v>1226</v>
      </c>
      <c r="C16" s="92">
        <v>0.6</v>
      </c>
      <c r="D16" s="100"/>
      <c r="E16" s="94"/>
      <c r="F16" s="94" t="s">
        <v>1729</v>
      </c>
      <c r="G16" s="101"/>
      <c r="H16" s="102"/>
    </row>
    <row r="17" spans="2:8" ht="100" customHeight="1" thickBot="1" x14ac:dyDescent="0.4">
      <c r="B17" s="139" t="s">
        <v>1227</v>
      </c>
      <c r="C17" s="92">
        <v>0.4</v>
      </c>
      <c r="D17" s="103" t="s">
        <v>1713</v>
      </c>
      <c r="E17" s="94" t="s">
        <v>1726</v>
      </c>
      <c r="F17" s="94" t="s">
        <v>1725</v>
      </c>
      <c r="G17" s="101" t="s">
        <v>1620</v>
      </c>
      <c r="H17" s="102"/>
    </row>
    <row r="18" spans="2:8" ht="100" customHeight="1" thickBot="1" x14ac:dyDescent="0.4">
      <c r="B18" s="139" t="s">
        <v>1228</v>
      </c>
      <c r="C18" s="92">
        <v>0.2</v>
      </c>
      <c r="D18" s="95" t="s">
        <v>1727</v>
      </c>
      <c r="E18" s="95" t="s">
        <v>1728</v>
      </c>
      <c r="F18" s="96" t="s">
        <v>1737</v>
      </c>
      <c r="G18" s="104" t="s">
        <v>1710</v>
      </c>
      <c r="H18" s="105"/>
    </row>
    <row r="19" spans="2:8" ht="15" thickBot="1" x14ac:dyDescent="0.4">
      <c r="B19" s="272" t="s">
        <v>28</v>
      </c>
      <c r="C19" s="141" t="s">
        <v>1222</v>
      </c>
      <c r="D19" s="141" t="s">
        <v>1229</v>
      </c>
      <c r="E19" s="141" t="s">
        <v>1230</v>
      </c>
      <c r="F19" s="141" t="s">
        <v>1219</v>
      </c>
      <c r="G19" s="141" t="s">
        <v>1231</v>
      </c>
      <c r="H19" s="141" t="s">
        <v>1232</v>
      </c>
    </row>
    <row r="20" spans="2:8" ht="15" thickBot="1" x14ac:dyDescent="0.4">
      <c r="B20" s="273"/>
      <c r="C20" s="141" t="s">
        <v>1223</v>
      </c>
      <c r="D20" s="93">
        <v>0.2</v>
      </c>
      <c r="E20" s="93">
        <v>0.4</v>
      </c>
      <c r="F20" s="93">
        <v>0.6</v>
      </c>
      <c r="G20" s="93">
        <v>0.8</v>
      </c>
      <c r="H20" s="93">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 </vt:lpstr>
      <vt:lpstr>Mapa Riesgos Inherente</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dc:creator>
  <cp:lastModifiedBy>mavar</cp:lastModifiedBy>
  <dcterms:created xsi:type="dcterms:W3CDTF">2022-07-06T06:28:45Z</dcterms:created>
  <dcterms:modified xsi:type="dcterms:W3CDTF">2023-08-03T21:23:02Z</dcterms:modified>
</cp:coreProperties>
</file>