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2025\RESERVA 2025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M16" i="1"/>
  <c r="J29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J7" i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<sst xmlns="http://schemas.openxmlformats.org/spreadsheetml/2006/main" count="188" uniqueCount="70">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</sst>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workbookViewId="0">
      <selection activeCell="Q8" sqref="Q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5.75" x14ac:dyDescent="0.25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15.75" x14ac:dyDescent="0.25">
      <c r="A4" s="31" t="s">
        <v>41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2"/>
      <c r="L5" s="33"/>
      <c r="M5" s="33"/>
      <c r="N5" s="33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60696371740.550003</v>
      </c>
      <c r="K7" s="21">
        <f t="shared" ref="K7:L7" si="0">+K8+K11+K13</f>
        <v>0</v>
      </c>
      <c r="L7" s="21">
        <f t="shared" si="0"/>
        <v>0</v>
      </c>
      <c r="M7" s="22">
        <f>+J7-L7</f>
        <v>60696371740.550003</v>
      </c>
      <c r="N7" s="23">
        <f>+L7/J7</f>
        <v>0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0</v>
      </c>
      <c r="L8" s="5">
        <f>SUM(L9:L10)</f>
        <v>0</v>
      </c>
      <c r="M8" s="9">
        <f t="shared" ref="M8:M28" si="1">+J8-L8</f>
        <v>143768387</v>
      </c>
      <c r="N8" s="10">
        <f t="shared" ref="N8:N29" si="2">+L8/J8</f>
        <v>0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0</v>
      </c>
      <c r="L9" s="8">
        <v>0</v>
      </c>
      <c r="M9" s="11">
        <f t="shared" si="1"/>
        <v>51124727</v>
      </c>
      <c r="N9" s="12">
        <f t="shared" si="2"/>
        <v>0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0</v>
      </c>
      <c r="L10" s="8">
        <v>0</v>
      </c>
      <c r="M10" s="11">
        <f t="shared" si="1"/>
        <v>92643660</v>
      </c>
      <c r="N10" s="12">
        <f t="shared" si="2"/>
        <v>0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3747295353.5500002</v>
      </c>
      <c r="K11" s="5">
        <f t="shared" ref="K11:L11" si="3">+K12</f>
        <v>0</v>
      </c>
      <c r="L11" s="5">
        <f t="shared" si="3"/>
        <v>0</v>
      </c>
      <c r="M11" s="9">
        <f t="shared" si="1"/>
        <v>3747295353.5500002</v>
      </c>
      <c r="N11" s="10">
        <f t="shared" si="2"/>
        <v>0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3747295353.5500002</v>
      </c>
      <c r="K12" s="8">
        <v>0</v>
      </c>
      <c r="L12" s="8">
        <v>0</v>
      </c>
      <c r="M12" s="11">
        <f t="shared" si="1"/>
        <v>3747295353.5500002</v>
      </c>
      <c r="N12" s="12">
        <f t="shared" si="2"/>
        <v>0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0</v>
      </c>
      <c r="L13" s="5">
        <f>SUM(L14:L15)</f>
        <v>0</v>
      </c>
      <c r="M13" s="9">
        <f t="shared" si="1"/>
        <v>56805308000</v>
      </c>
      <c r="N13" s="10">
        <f t="shared" si="2"/>
        <v>0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0</v>
      </c>
      <c r="L15" s="8">
        <v>0</v>
      </c>
      <c r="M15" s="11">
        <f t="shared" ref="M15" si="4">+J15-L15</f>
        <v>48988000000</v>
      </c>
      <c r="N15" s="12">
        <f t="shared" ref="N15" si="5">+L15/J15</f>
        <v>0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0</v>
      </c>
      <c r="L16" s="24">
        <f>SUM(L17:L28)</f>
        <v>0</v>
      </c>
      <c r="M16" s="24">
        <f>SUM(M17:M28)</f>
        <v>62526864045</v>
      </c>
      <c r="N16" s="23">
        <f>+L16/J16</f>
        <v>0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6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0</v>
      </c>
      <c r="L17" s="8">
        <v>0</v>
      </c>
      <c r="M17" s="11">
        <f t="shared" si="1"/>
        <v>4190378538</v>
      </c>
      <c r="N17" s="12">
        <f t="shared" si="2"/>
        <v>0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0</v>
      </c>
      <c r="L18" s="8">
        <v>0</v>
      </c>
      <c r="M18" s="11">
        <f t="shared" si="1"/>
        <v>2105237442</v>
      </c>
      <c r="N18" s="12">
        <f t="shared" si="2"/>
        <v>0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0</v>
      </c>
      <c r="L19" s="8">
        <v>0</v>
      </c>
      <c r="M19" s="11">
        <f t="shared" si="1"/>
        <v>10190000000</v>
      </c>
      <c r="N19" s="12">
        <f t="shared" si="2"/>
        <v>0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0</v>
      </c>
      <c r="L21" s="8">
        <v>0</v>
      </c>
      <c r="M21" s="11">
        <f t="shared" si="1"/>
        <v>24662563309</v>
      </c>
      <c r="N21" s="12">
        <f t="shared" si="2"/>
        <v>0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0</v>
      </c>
      <c r="L23" s="8">
        <v>0</v>
      </c>
      <c r="M23" s="11">
        <f t="shared" si="1"/>
        <v>1463334000</v>
      </c>
      <c r="N23" s="12">
        <f t="shared" si="2"/>
        <v>0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0</v>
      </c>
      <c r="L24" s="8">
        <v>0</v>
      </c>
      <c r="M24" s="11">
        <f t="shared" si="1"/>
        <v>1190932117</v>
      </c>
      <c r="N24" s="12">
        <f t="shared" si="2"/>
        <v>0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1331940338</v>
      </c>
      <c r="K25" s="8">
        <v>0</v>
      </c>
      <c r="L25" s="8">
        <v>0</v>
      </c>
      <c r="M25" s="11">
        <f t="shared" si="1"/>
        <v>1331940338</v>
      </c>
      <c r="N25" s="12">
        <f t="shared" si="2"/>
        <v>0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0</v>
      </c>
      <c r="L27" s="8">
        <v>0</v>
      </c>
      <c r="M27" s="11">
        <f t="shared" si="1"/>
        <v>813399967</v>
      </c>
      <c r="N27" s="12">
        <f t="shared" si="2"/>
        <v>0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0</v>
      </c>
      <c r="L28" s="8">
        <v>0</v>
      </c>
      <c r="M28" s="11">
        <f t="shared" si="1"/>
        <v>1265562134</v>
      </c>
      <c r="N28" s="12">
        <f t="shared" si="2"/>
        <v>0</v>
      </c>
    </row>
    <row r="29" spans="1:23" ht="34.5" customHeight="1" thickTop="1" thickBot="1" x14ac:dyDescent="0.3">
      <c r="A29" s="34" t="s">
        <v>66</v>
      </c>
      <c r="B29" s="35"/>
      <c r="C29" s="35"/>
      <c r="D29" s="35"/>
      <c r="E29" s="35"/>
      <c r="F29" s="35"/>
      <c r="G29" s="35"/>
      <c r="H29" s="35"/>
      <c r="I29" s="36"/>
      <c r="J29" s="26">
        <f>+J16+J7</f>
        <v>123223235785.55</v>
      </c>
      <c r="K29" s="26">
        <v>0</v>
      </c>
      <c r="L29" s="26">
        <v>0</v>
      </c>
      <c r="M29" s="26">
        <f>+M16+M7</f>
        <v>123223235785.55</v>
      </c>
      <c r="N29" s="27">
        <f t="shared" si="2"/>
        <v>0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0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0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2026-02-02T19:33:47Z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