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seche\OAPS\Modificaciones Presupuestales 2015\"/>
    </mc:Choice>
  </mc:AlternateContent>
  <bookViews>
    <workbookView xWindow="0" yWindow="0" windowWidth="24000" windowHeight="9135" activeTab="1"/>
  </bookViews>
  <sheets>
    <sheet name="Mod Funcionamiento 2015" sheetId="2" r:id="rId1"/>
    <sheet name="Mod Inversión 2015" sheetId="3" r:id="rId2"/>
    <sheet name="GESTION GENERAL " sheetId="5" r:id="rId3"/>
    <sheet name="DIRECCION GRAL COMERCIO EXT" sheetId="6" r:id="rId4"/>
  </sheets>
  <definedNames>
    <definedName name="_xlnm.Print_Area" localSheetId="0">'Mod Funcionamiento 2015'!$A$1:$T$43</definedName>
    <definedName name="_xlnm.Print_Titles" localSheetId="3">'DIRECCION GRAL COMERCIO EXT'!$5:$5</definedName>
    <definedName name="_xlnm.Print_Titles" localSheetId="2">'GESTION GENERAL '!$5:$5</definedName>
  </definedNames>
  <calcPr calcId="152511"/>
</workbook>
</file>

<file path=xl/calcChain.xml><?xml version="1.0" encoding="utf-8"?>
<calcChain xmlns="http://schemas.openxmlformats.org/spreadsheetml/2006/main">
  <c r="C9" i="3" l="1"/>
  <c r="T19" i="6"/>
  <c r="S19" i="6"/>
  <c r="R19" i="6"/>
  <c r="Q19" i="6"/>
  <c r="Q18" i="6"/>
  <c r="P18" i="6"/>
  <c r="T18" i="6" s="1"/>
  <c r="O18" i="6"/>
  <c r="S18" i="6" s="1"/>
  <c r="N18" i="6"/>
  <c r="R18" i="6" s="1"/>
  <c r="M18" i="6"/>
  <c r="L18" i="6"/>
  <c r="K18" i="6"/>
  <c r="J18" i="6"/>
  <c r="I18" i="6"/>
  <c r="T17" i="6"/>
  <c r="S17" i="6"/>
  <c r="R17" i="6"/>
  <c r="Q17" i="6"/>
  <c r="T16" i="6"/>
  <c r="S16" i="6"/>
  <c r="R16" i="6"/>
  <c r="Q16" i="6"/>
  <c r="Q15" i="6"/>
  <c r="P15" i="6"/>
  <c r="T15" i="6" s="1"/>
  <c r="O15" i="6"/>
  <c r="S15" i="6" s="1"/>
  <c r="N15" i="6"/>
  <c r="R15" i="6" s="1"/>
  <c r="M15" i="6"/>
  <c r="L15" i="6"/>
  <c r="K15" i="6"/>
  <c r="J15" i="6"/>
  <c r="I15" i="6"/>
  <c r="T14" i="6"/>
  <c r="S14" i="6"/>
  <c r="R14" i="6"/>
  <c r="Q14" i="6"/>
  <c r="T13" i="6"/>
  <c r="S13" i="6"/>
  <c r="R13" i="6"/>
  <c r="Q13" i="6"/>
  <c r="T12" i="6"/>
  <c r="S12" i="6"/>
  <c r="R12" i="6"/>
  <c r="Q12" i="6"/>
  <c r="T11" i="6"/>
  <c r="S11" i="6"/>
  <c r="R11" i="6"/>
  <c r="Q11" i="6"/>
  <c r="T10" i="6"/>
  <c r="S10" i="6"/>
  <c r="R10" i="6"/>
  <c r="Q10" i="6"/>
  <c r="T9" i="6"/>
  <c r="S9" i="6"/>
  <c r="R9" i="6"/>
  <c r="Q9" i="6"/>
  <c r="T8" i="6"/>
  <c r="S8" i="6"/>
  <c r="R8" i="6"/>
  <c r="Q8" i="6"/>
  <c r="Q7" i="6"/>
  <c r="P7" i="6"/>
  <c r="T7" i="6" s="1"/>
  <c r="O7" i="6"/>
  <c r="S7" i="6" s="1"/>
  <c r="N7" i="6"/>
  <c r="R7" i="6" s="1"/>
  <c r="M7" i="6"/>
  <c r="L7" i="6"/>
  <c r="K7" i="6"/>
  <c r="J7" i="6"/>
  <c r="I7" i="6"/>
  <c r="Q6" i="6"/>
  <c r="P6" i="6"/>
  <c r="P20" i="6" s="1"/>
  <c r="O6" i="6"/>
  <c r="O20" i="6" s="1"/>
  <c r="S20" i="6" s="1"/>
  <c r="N6" i="6"/>
  <c r="N20" i="6" s="1"/>
  <c r="R20" i="6" s="1"/>
  <c r="M6" i="6"/>
  <c r="M20" i="6" s="1"/>
  <c r="L6" i="6"/>
  <c r="L20" i="6" s="1"/>
  <c r="K6" i="6"/>
  <c r="K20" i="6" s="1"/>
  <c r="J6" i="6"/>
  <c r="J20" i="6" s="1"/>
  <c r="I6" i="6"/>
  <c r="I20" i="6" s="1"/>
  <c r="Q20" i="6" l="1"/>
  <c r="T20" i="6"/>
  <c r="R6" i="6"/>
  <c r="S6" i="6"/>
  <c r="T6" i="6"/>
  <c r="R69" i="5" l="1"/>
  <c r="U68" i="5"/>
  <c r="T68" i="5"/>
  <c r="S68" i="5"/>
  <c r="R68" i="5"/>
  <c r="U67" i="5"/>
  <c r="T67" i="5"/>
  <c r="S67" i="5"/>
  <c r="R67" i="5"/>
  <c r="U66" i="5"/>
  <c r="T66" i="5"/>
  <c r="S66" i="5"/>
  <c r="R66" i="5"/>
  <c r="U65" i="5"/>
  <c r="T65" i="5"/>
  <c r="S65" i="5"/>
  <c r="R65" i="5"/>
  <c r="U64" i="5"/>
  <c r="T64" i="5"/>
  <c r="S64" i="5"/>
  <c r="R64" i="5"/>
  <c r="U63" i="5"/>
  <c r="T63" i="5"/>
  <c r="S63" i="5"/>
  <c r="R63" i="5"/>
  <c r="U62" i="5"/>
  <c r="T62" i="5"/>
  <c r="S62" i="5"/>
  <c r="R62" i="5"/>
  <c r="U61" i="5"/>
  <c r="T61" i="5"/>
  <c r="S61" i="5"/>
  <c r="R61" i="5"/>
  <c r="U60" i="5"/>
  <c r="T60" i="5"/>
  <c r="S60" i="5"/>
  <c r="R60" i="5"/>
  <c r="R59" i="5"/>
  <c r="U58" i="5"/>
  <c r="T58" i="5"/>
  <c r="S58" i="5"/>
  <c r="R58" i="5"/>
  <c r="U57" i="5"/>
  <c r="T57" i="5"/>
  <c r="S57" i="5"/>
  <c r="R57" i="5"/>
  <c r="U56" i="5"/>
  <c r="T56" i="5"/>
  <c r="S56" i="5"/>
  <c r="R56" i="5"/>
  <c r="R55" i="5"/>
  <c r="U54" i="5"/>
  <c r="T54" i="5"/>
  <c r="S54" i="5"/>
  <c r="R54" i="5"/>
  <c r="U53" i="5"/>
  <c r="T53" i="5"/>
  <c r="S53" i="5"/>
  <c r="R53" i="5"/>
  <c r="U52" i="5"/>
  <c r="T52" i="5"/>
  <c r="S52" i="5"/>
  <c r="R52" i="5"/>
  <c r="U51" i="5"/>
  <c r="T51" i="5"/>
  <c r="S51" i="5"/>
  <c r="R51" i="5"/>
  <c r="U50" i="5"/>
  <c r="T50" i="5"/>
  <c r="S50" i="5"/>
  <c r="R50" i="5"/>
  <c r="U49" i="5"/>
  <c r="T49" i="5"/>
  <c r="S49" i="5"/>
  <c r="R49" i="5"/>
  <c r="U48" i="5"/>
  <c r="T48" i="5"/>
  <c r="S48" i="5"/>
  <c r="R48" i="5"/>
  <c r="U47" i="5"/>
  <c r="T47" i="5"/>
  <c r="S47" i="5"/>
  <c r="R47" i="5"/>
  <c r="U46" i="5"/>
  <c r="T46" i="5"/>
  <c r="S46" i="5"/>
  <c r="R46" i="5"/>
  <c r="U45" i="5"/>
  <c r="T45" i="5"/>
  <c r="S45" i="5"/>
  <c r="R45" i="5"/>
  <c r="U44" i="5"/>
  <c r="T44" i="5"/>
  <c r="S44" i="5"/>
  <c r="R44" i="5"/>
  <c r="U43" i="5"/>
  <c r="T43" i="5"/>
  <c r="S43" i="5"/>
  <c r="R43" i="5"/>
  <c r="R42" i="5"/>
  <c r="R41" i="5"/>
  <c r="Q41" i="5"/>
  <c r="U41" i="5" s="1"/>
  <c r="P41" i="5"/>
  <c r="T41" i="5" s="1"/>
  <c r="O41" i="5"/>
  <c r="S41" i="5" s="1"/>
  <c r="N41" i="5"/>
  <c r="M41" i="5"/>
  <c r="L41" i="5"/>
  <c r="K41" i="5"/>
  <c r="J41" i="5"/>
  <c r="U40" i="5"/>
  <c r="T40" i="5"/>
  <c r="S40" i="5"/>
  <c r="R40" i="5"/>
  <c r="U39" i="5"/>
  <c r="T39" i="5"/>
  <c r="S39" i="5"/>
  <c r="R39" i="5"/>
  <c r="U38" i="5"/>
  <c r="T38" i="5"/>
  <c r="S38" i="5"/>
  <c r="R38" i="5"/>
  <c r="U37" i="5"/>
  <c r="T37" i="5"/>
  <c r="S37" i="5"/>
  <c r="R37" i="5"/>
  <c r="U36" i="5"/>
  <c r="T36" i="5"/>
  <c r="S36" i="5"/>
  <c r="R36" i="5"/>
  <c r="R35" i="5"/>
  <c r="Q35" i="5"/>
  <c r="U35" i="5" s="1"/>
  <c r="P35" i="5"/>
  <c r="T35" i="5" s="1"/>
  <c r="O35" i="5"/>
  <c r="S35" i="5" s="1"/>
  <c r="N35" i="5"/>
  <c r="N17" i="5" s="1"/>
  <c r="N6" i="5" s="1"/>
  <c r="N70" i="5" s="1"/>
  <c r="M35" i="5"/>
  <c r="L35" i="5"/>
  <c r="K35" i="5"/>
  <c r="J35" i="5"/>
  <c r="J17" i="5" s="1"/>
  <c r="J6" i="5" s="1"/>
  <c r="J70" i="5" s="1"/>
  <c r="U34" i="5"/>
  <c r="T34" i="5"/>
  <c r="S34" i="5"/>
  <c r="R34" i="5"/>
  <c r="R33" i="5"/>
  <c r="U32" i="5"/>
  <c r="T32" i="5"/>
  <c r="S32" i="5"/>
  <c r="R32" i="5"/>
  <c r="U31" i="5"/>
  <c r="T31" i="5"/>
  <c r="S31" i="5"/>
  <c r="R31" i="5"/>
  <c r="U30" i="5"/>
  <c r="T30" i="5"/>
  <c r="S30" i="5"/>
  <c r="R30" i="5"/>
  <c r="U29" i="5"/>
  <c r="T29" i="5"/>
  <c r="S29" i="5"/>
  <c r="R29" i="5"/>
  <c r="U28" i="5"/>
  <c r="T28" i="5"/>
  <c r="S28" i="5"/>
  <c r="R28" i="5"/>
  <c r="U27" i="5"/>
  <c r="T27" i="5"/>
  <c r="S27" i="5"/>
  <c r="R27" i="5"/>
  <c r="U26" i="5"/>
  <c r="T26" i="5"/>
  <c r="S26" i="5"/>
  <c r="R26" i="5"/>
  <c r="U25" i="5"/>
  <c r="T25" i="5"/>
  <c r="S25" i="5"/>
  <c r="R25" i="5"/>
  <c r="U24" i="5"/>
  <c r="T24" i="5"/>
  <c r="S24" i="5"/>
  <c r="R24" i="5"/>
  <c r="U23" i="5"/>
  <c r="T23" i="5"/>
  <c r="S23" i="5"/>
  <c r="R23" i="5"/>
  <c r="U22" i="5"/>
  <c r="T22" i="5"/>
  <c r="S22" i="5"/>
  <c r="R22" i="5"/>
  <c r="U21" i="5"/>
  <c r="T21" i="5"/>
  <c r="S21" i="5"/>
  <c r="R21" i="5"/>
  <c r="U20" i="5"/>
  <c r="T20" i="5"/>
  <c r="S20" i="5"/>
  <c r="R20" i="5"/>
  <c r="U19" i="5"/>
  <c r="T19" i="5"/>
  <c r="S19" i="5"/>
  <c r="R19" i="5"/>
  <c r="Q18" i="5"/>
  <c r="U18" i="5" s="1"/>
  <c r="P18" i="5"/>
  <c r="T18" i="5" s="1"/>
  <c r="O18" i="5"/>
  <c r="S18" i="5" s="1"/>
  <c r="N18" i="5"/>
  <c r="M18" i="5"/>
  <c r="R18" i="5" s="1"/>
  <c r="L18" i="5"/>
  <c r="K18" i="5"/>
  <c r="J18" i="5"/>
  <c r="Q17" i="5"/>
  <c r="U17" i="5" s="1"/>
  <c r="P17" i="5"/>
  <c r="T17" i="5" s="1"/>
  <c r="O17" i="5"/>
  <c r="S17" i="5" s="1"/>
  <c r="M17" i="5"/>
  <c r="R17" i="5" s="1"/>
  <c r="L17" i="5"/>
  <c r="K17" i="5"/>
  <c r="U16" i="5"/>
  <c r="T16" i="5"/>
  <c r="S16" i="5"/>
  <c r="R16" i="5"/>
  <c r="U15" i="5"/>
  <c r="T15" i="5"/>
  <c r="S15" i="5"/>
  <c r="R15" i="5"/>
  <c r="Q14" i="5"/>
  <c r="U14" i="5" s="1"/>
  <c r="P14" i="5"/>
  <c r="T14" i="5" s="1"/>
  <c r="O14" i="5"/>
  <c r="S14" i="5" s="1"/>
  <c r="N14" i="5"/>
  <c r="M14" i="5"/>
  <c r="R14" i="5" s="1"/>
  <c r="L14" i="5"/>
  <c r="K14" i="5"/>
  <c r="J14" i="5"/>
  <c r="U13" i="5"/>
  <c r="T13" i="5"/>
  <c r="S13" i="5"/>
  <c r="R13" i="5"/>
  <c r="U12" i="5"/>
  <c r="T12" i="5"/>
  <c r="S12" i="5"/>
  <c r="R12" i="5"/>
  <c r="U11" i="5"/>
  <c r="T11" i="5"/>
  <c r="S11" i="5"/>
  <c r="R11" i="5"/>
  <c r="U10" i="5"/>
  <c r="T10" i="5"/>
  <c r="S10" i="5"/>
  <c r="R10" i="5"/>
  <c r="U9" i="5"/>
  <c r="T9" i="5"/>
  <c r="S9" i="5"/>
  <c r="R9" i="5"/>
  <c r="U8" i="5"/>
  <c r="T8" i="5"/>
  <c r="S8" i="5"/>
  <c r="R8" i="5"/>
  <c r="Q7" i="5"/>
  <c r="U7" i="5" s="1"/>
  <c r="P7" i="5"/>
  <c r="T7" i="5" s="1"/>
  <c r="O7" i="5"/>
  <c r="S7" i="5" s="1"/>
  <c r="N7" i="5"/>
  <c r="M7" i="5"/>
  <c r="R7" i="5" s="1"/>
  <c r="L7" i="5"/>
  <c r="K7" i="5"/>
  <c r="J7" i="5"/>
  <c r="Q6" i="5"/>
  <c r="Q70" i="5" s="1"/>
  <c r="U70" i="5" s="1"/>
  <c r="P6" i="5"/>
  <c r="P70" i="5" s="1"/>
  <c r="T70" i="5" s="1"/>
  <c r="O6" i="5"/>
  <c r="O70" i="5" s="1"/>
  <c r="S70" i="5" s="1"/>
  <c r="M6" i="5"/>
  <c r="M70" i="5" s="1"/>
  <c r="L6" i="5"/>
  <c r="L70" i="5" s="1"/>
  <c r="K6" i="5"/>
  <c r="K70" i="5" s="1"/>
  <c r="R70" i="5" l="1"/>
  <c r="S6" i="5"/>
  <c r="T6" i="5"/>
  <c r="U6" i="5"/>
  <c r="R6" i="5"/>
  <c r="S38" i="2" l="1"/>
  <c r="R38" i="2"/>
  <c r="Q38" i="2"/>
  <c r="Q37" i="2" s="1"/>
  <c r="P38" i="2"/>
  <c r="R37" i="2"/>
  <c r="S37" i="2"/>
  <c r="P37" i="2"/>
  <c r="S42" i="2"/>
  <c r="R42" i="2"/>
  <c r="Q42" i="2"/>
  <c r="P42" i="2"/>
  <c r="S43" i="2"/>
  <c r="S41" i="2"/>
  <c r="C5" i="3" l="1"/>
  <c r="D5" i="3"/>
  <c r="B5" i="3"/>
  <c r="E13" i="3"/>
  <c r="E12" i="3"/>
  <c r="E11" i="3"/>
  <c r="C10" i="3"/>
  <c r="E8" i="3"/>
  <c r="D6" i="3"/>
  <c r="S27" i="2"/>
  <c r="R27" i="2"/>
  <c r="Q27" i="2"/>
  <c r="P27" i="2"/>
  <c r="S40" i="2" l="1"/>
  <c r="S39" i="2"/>
  <c r="R26" i="2"/>
  <c r="S26" i="2" s="1"/>
  <c r="Q29" i="2"/>
  <c r="S29" i="2" s="1"/>
  <c r="S28" i="2"/>
  <c r="S25" i="2"/>
  <c r="S24" i="2"/>
  <c r="S20" i="2"/>
  <c r="S19" i="2"/>
  <c r="S18" i="2"/>
  <c r="S17" i="2"/>
  <c r="S16" i="2"/>
  <c r="S15" i="2"/>
  <c r="S13" i="2"/>
  <c r="S12" i="2"/>
  <c r="S10" i="2"/>
  <c r="S9" i="2"/>
  <c r="S8" i="2"/>
  <c r="S7" i="2"/>
  <c r="R31" i="2" l="1"/>
  <c r="S31" i="2" s="1"/>
  <c r="R14" i="2" l="1"/>
  <c r="P14" i="2"/>
  <c r="Q6" i="2"/>
  <c r="R6" i="2"/>
  <c r="S6" i="2"/>
  <c r="P6" i="2"/>
  <c r="Q30" i="2" l="1"/>
  <c r="R11" i="2"/>
  <c r="Q11" i="2"/>
  <c r="P11" i="2"/>
  <c r="E10" i="3"/>
  <c r="E9" i="3"/>
  <c r="E5" i="3" s="1"/>
  <c r="E7" i="3"/>
  <c r="E6" i="3"/>
  <c r="R5" i="2"/>
  <c r="Q23" i="2"/>
  <c r="S23" i="2" s="1"/>
  <c r="Q22" i="2"/>
  <c r="S22" i="2" s="1"/>
  <c r="Q21" i="2"/>
  <c r="S21" i="2" l="1"/>
  <c r="Q14" i="2"/>
  <c r="S30" i="2"/>
  <c r="S14" i="2"/>
  <c r="S11" i="2"/>
  <c r="P5" i="2"/>
  <c r="Q5" i="2"/>
  <c r="S5" i="2" l="1"/>
</calcChain>
</file>

<file path=xl/sharedStrings.xml><?xml version="1.0" encoding="utf-8"?>
<sst xmlns="http://schemas.openxmlformats.org/spreadsheetml/2006/main" count="881" uniqueCount="203">
  <si>
    <t>Año Fiscal:</t>
  </si>
  <si>
    <t/>
  </si>
  <si>
    <t>Vigencia:</t>
  </si>
  <si>
    <t>Actual</t>
  </si>
  <si>
    <t>Periodo:</t>
  </si>
  <si>
    <t>Abril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</si>
  <si>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</si>
  <si>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</si>
  <si>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</si>
  <si>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</si>
  <si>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</si>
  <si>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</si>
  <si>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</si>
  <si>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</si>
  <si>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</si>
  <si>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</si>
  <si>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</si>
  <si>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</si>
  <si>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</si>
  <si>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</si>
  <si>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</si>
  <si>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</si>
  <si>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</si>
  <si>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</si>
  <si>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</si>
  <si>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35-01-01</t>
  </si>
  <si>
    <t>MINCOMERCIO INDUSTRIA TURISMO - GESTION GENERAL</t>
  </si>
  <si>
    <t>A</t>
  </si>
  <si>
    <t>1</t>
  </si>
  <si>
    <t>Nación</t>
  </si>
  <si>
    <t>10</t>
  </si>
  <si>
    <t>CSF</t>
  </si>
  <si>
    <t>SUELDOS DE PERSONAL DE NOMINA</t>
  </si>
  <si>
    <t>4</t>
  </si>
  <si>
    <t>PRIMA TECNICA</t>
  </si>
  <si>
    <t>5</t>
  </si>
  <si>
    <t>OTROS</t>
  </si>
  <si>
    <t>HORAS EXTRAS, DIAS FESTIVOS E INDEMNIZACION POR VACACIONES</t>
  </si>
  <si>
    <t>2</t>
  </si>
  <si>
    <t>SERVICIOS PERSONALES INDIRECTOS</t>
  </si>
  <si>
    <t>CONTRIBUCIONES INHERENTES A LA NOMINA SECTOR PRIVADO Y PUBLICO</t>
  </si>
  <si>
    <t>3</t>
  </si>
  <si>
    <t>IMPUESTOS Y MULTAS</t>
  </si>
  <si>
    <t>ADQUISICION DE BIENES Y SERVICIOS</t>
  </si>
  <si>
    <t>CUOTA DE AUDITAJE CONTRANAL</t>
  </si>
  <si>
    <t>COMITE GLOBAL DE PREFERENCIAS COMERCIALES ENTRE PAISES EN DESARROLLO (LEY 8 DE 1992)</t>
  </si>
  <si>
    <t>ORGANIZACION MUNDIAL DEL COMERCIO. OMC. (LEY 170/94)</t>
  </si>
  <si>
    <t>ORGANIZACION MUNDIAL DE TURISMO O.M.T. (LEY 63 DE 1989)</t>
  </si>
  <si>
    <t>SECRETARIA GENERAL DE LA COMUNIDAD ANDINA. (LEY 8 DE 1973)</t>
  </si>
  <si>
    <t>TRIBUNAL DE JUSTICIA DE LA COMUNIDAD ANDINA. (LEY 17 DE 1980)</t>
  </si>
  <si>
    <t>BONOS PENSIONALES</t>
  </si>
  <si>
    <t>CUOTAS PARTES PENSIONALES</t>
  </si>
  <si>
    <t>MESADAS PENSIONALES CONCESION DE SALINAS</t>
  </si>
  <si>
    <t>A-3-5-3-51-1</t>
  </si>
  <si>
    <t>51</t>
  </si>
  <si>
    <t>MESADAS PENSIONALES – ZONAS FRANCAS</t>
  </si>
  <si>
    <t>A-3-5-3-51-2</t>
  </si>
  <si>
    <t>MESADAS PENSIONALES ALCALIS DE COLOMBIA LTDA EN LIQUIDACIÓN</t>
  </si>
  <si>
    <t>A-3-5-3-51-3</t>
  </si>
  <si>
    <t>MESADAS PENSIONALES CORPORACIÓN FINANCIERA DEL TRASPORTE –CFT (LEY 51/90)</t>
  </si>
  <si>
    <t>A-3-5-3-51-4</t>
  </si>
  <si>
    <t>MESADAS PENSIONALES CORPORACIÓN NACIONAL DEL TURISMO -CNT</t>
  </si>
  <si>
    <t>SENTENCIAS Y CONCILIACIONES</t>
  </si>
  <si>
    <t>PROVISION PARA GASTOS INSTITUCIONALES Y/O SECTORIALES CONTINGENTES - PREVIO CONCEPTO DGPPN</t>
  </si>
  <si>
    <t>TRANSFERENCIA DE RECURSOS AL PATRIMONIO AUTONOMO FIDEICOMISO DE PROMOCION DE EXPORTACIONES - PROEXPORT. ARTICULO 33 LEY 1328 DE 2009</t>
  </si>
  <si>
    <t>TRANSFERENCIA DE RECURSOS A BANCOLDEX CON DESTINO A LA MODERNIZACION EMPRESARIAL. ARTICULO 2 DE LA LEY 1450 DE 2011 Y 113 DE LA LEY 795 DE 2003</t>
  </si>
  <si>
    <t>TRANSFERENCIA DE RECURSOS A BANCOLDEX CON DESTINO AL PROGRAMA UNIDAD DE DESARROLLO E INNOVACION. ARTICULO 46 DE LA LEY 1450 DE 2011 Y 113 DE LA LEY 795 DE 2003</t>
  </si>
  <si>
    <t>TRANSFERENCIA DE RECURSOS AL FONDO FILMICO COLOMBIA (FFC) - LEY 1556 DE 2012</t>
  </si>
  <si>
    <t>APOYO AL MEJORAMIENTO DEL CENTRO DE EVENTOS VALLE DEL PACIFICO EN EL MARCO DE LOS CONTRATOS PLAN CALI, VALLE DEL CAUCA, OCCIDENTE</t>
  </si>
  <si>
    <t>ADECUACIÓN DOTACION Y MANTENIMIENTO DE LA SEDE DEL MINISTERIO DE COMERCIO, INDUSTRIA Y TURISMO EN  BOGOTA</t>
  </si>
  <si>
    <t>FORTALECIMIENTO INSTITUCIONAL A TRAVÉS DE LA ARTICULACIÓN DE LOS PROCESOS CON LA INFRAESTRUCTURA TECNOLÓGICA Y DE INFORMACIÓN PARA EL MINISTERIO DE COMERCIO, INDUSTRIA Y TURISMO.</t>
  </si>
  <si>
    <t>ASISTENCIA TÉCNICA PARA EL CONVENIO DE COOPERACIÓN ENTRE COLOMBIA Y SUIZA PARA FORTALECER LAS CADENAS PRODUCTIVAS DE VALOR , , NACIONAL</t>
  </si>
  <si>
    <t>APOYO A LA POLITICA DE CONSOLIDACION DE LAS MICRO PEQUEÑAS Y MEDIANAS EMPRESAS A NIVEL NACIONAL</t>
  </si>
  <si>
    <t>ADMINISTRACIÓN DEL SUBSISTEMA NACIONAL DE LA CALIDAD.</t>
  </si>
  <si>
    <t>APOYO A LA POLÍTICA DE FORMALIZACIÓN EMPRESARIAL EN COLOMBIA</t>
  </si>
  <si>
    <t>APOYO  TECNICO A LA POLITICA DE EMPRENDIMIENTO EN COLOMBIA</t>
  </si>
  <si>
    <t>IMPLANTACION Y DIFUSION DE UN NUEVO SISTEMA  DE CONTABILIDAD CON REFERENTE INTERNACIONAL A NIVEL NACIONAL</t>
  </si>
  <si>
    <t>IMPLEMENTACIÓN DE UNA ESTRATEGIA PARA PROMOVER EL CRECIMIENTO Y FORTALECIMIENTO DE LAS MICRO Y PEQUEÑAS EMPRESAS CON BASE EN EL APROVECHAMIENTO DEL MERCADO NACIONAL</t>
  </si>
  <si>
    <t>APLICACIÓN Y CONTROL DE LA POLITICA DE PRECIOS DE MEDICAMENTOS Y DISPOSITIVOS MEDICOS EN  COLOMBIA</t>
  </si>
  <si>
    <t>APOYO A LA TRANSFORMACION PRODUCTIVA DE SECTORES DE LA ECONOMIA PARA INCREMENTAR SU PRODUCTIVIDAD Y COMPETITIVIDAD A NIVEL NACIONAL</t>
  </si>
  <si>
    <t>APLICACIÓN  Y CONVERGENCIA HACIA ESTANDARES INTERNACIONALES DE INFORMACION FINANCIERA Y DE ASEGURAMIENTO DE LA INFORMACION A NIVEL NACIONAL</t>
  </si>
  <si>
    <t>APOYO A PROYECTOS DEL FONDO DE MODERNIZACIÓN E INNOVACIÓN PARA LAS MICRO, PEQUEÑAS Y MEDIANAS EMPRESAS EN COLOMBIA</t>
  </si>
  <si>
    <t>FORTALECIMIENTO A LA POLITICA DE GENERACIÓN DE INGRESOS PARA GRUPOS DE ESPECIAL PROTECCION CONSTITUCIONAL A NIVEL NACIONAL</t>
  </si>
  <si>
    <t>IMPLANTACIÓN DE LA POLÍTICA DE INSERCIÓN EFECTIVA DE COLOMBIA EN LOS MERCADOS INTERNACIONALES</t>
  </si>
  <si>
    <t>IMPLEMENTACIÓN DE LA POLÍTICA DE PRODUCTIVIDAD Y COMPETITIVIDAD A TRAVÉS DE LAS COMISIONES REGIONALES DE COMPETITIVIDAD A NIVEL NACIONAL</t>
  </si>
  <si>
    <t>IMPLEMENTACIÓN ACCIONES QUE CONTRIBUYAN AL MEJORAMIENTO DE LA COMPETITIVIDAD, EN ASPECTOS TRANSVERSALES, POR PARTE DEL SECTOR PRODUCTIVO A NIVEL NACIONAL</t>
  </si>
  <si>
    <t>APOYO A LA PROMOCION Y COMPETITIVIDAD TURISTICA LEY 1101 DE 2006 ANIVEL NACIONAL</t>
  </si>
  <si>
    <t>ASISTENCIA A LA PROMOCIÓN Y COMPETITIVIDAD TURÍSTICA A NIVEL NACIONAL</t>
  </si>
  <si>
    <t>APOYO AL DESARROLLO TURÍSTICO DE LOS MUNICIPIOS DEL CONTRATO PLAN ATRATO – GRAN DARIÉN GRAN DARIÉN - PREVIO CONCEPTO DNP</t>
  </si>
  <si>
    <t>APOYO PARA INCREMENTAR LA PRODUCTIVIDAD DE LA ECONOMÍA DEPARTAMENTAL EN SECTORES DIFERENTES A LA INDUSTRIA PETROLERA. ARAUCA, ARAUCA, ORINOQUÍA</t>
  </si>
  <si>
    <t>GASTOS DE PERSONAL</t>
  </si>
  <si>
    <t>GASTOS GENERALES</t>
  </si>
  <si>
    <t xml:space="preserve">TRANSFERENCIAS CORRIENTES </t>
  </si>
  <si>
    <t>TRANSFERENCIAS DE CAPITAL</t>
  </si>
  <si>
    <t>OBSERVACIÓN</t>
  </si>
  <si>
    <t>OTRAS TRANSFERENCIAS - DISTRIBUCION PREVIO CONCEPTO DGPPN</t>
  </si>
  <si>
    <t>APOYO MEJORAMIENTO DEL CENTRO DE EVENTOS VALLE DEL PACÍFICO CALI-YUMBO, VALLE DEL CAUCA, OCCIDENTE</t>
  </si>
  <si>
    <t>APOYO AL SECTOR LACTEO PARA LA COMPETITIVIDAD FRENTE A LOS RETOS DE TRATADOS DE LIBRE COMERCIO EN COLOMBIA</t>
  </si>
  <si>
    <t>GASTOS PERSONALES</t>
  </si>
  <si>
    <t>GASTOS DE FUNCIONAMIENTO</t>
  </si>
  <si>
    <t xml:space="preserve">GASTOS DE INVERSION </t>
  </si>
  <si>
    <r>
      <t>1.- Resolución</t>
    </r>
    <r>
      <rPr>
        <b/>
        <sz val="11"/>
        <rFont val="Calibri"/>
        <family val="2"/>
      </rPr>
      <t xml:space="preserve"> No. 2137 de junio 22</t>
    </r>
    <r>
      <rPr>
        <sz val="11"/>
        <rFont val="Calibri"/>
        <family val="2"/>
      </rPr>
      <t xml:space="preserve"> de 2015, por valor de $ 2.765.000.000.</t>
    </r>
  </si>
  <si>
    <r>
      <t xml:space="preserve">1.- Resolución </t>
    </r>
    <r>
      <rPr>
        <b/>
        <sz val="11"/>
        <rFont val="Calibri"/>
        <family val="2"/>
      </rPr>
      <t>No. 2888 de agosto 31</t>
    </r>
    <r>
      <rPr>
        <sz val="11"/>
        <rFont val="Calibri"/>
        <family val="2"/>
      </rPr>
      <t xml:space="preserve"> de 2015, por la suma de $ 135.600.000.</t>
    </r>
  </si>
  <si>
    <r>
      <t xml:space="preserve">1.- Resolución </t>
    </r>
    <r>
      <rPr>
        <b/>
        <sz val="11"/>
        <rFont val="Calibri"/>
        <family val="2"/>
      </rPr>
      <t>No. 1522 de mayo 11</t>
    </r>
    <r>
      <rPr>
        <sz val="11"/>
        <rFont val="Calibri"/>
        <family val="2"/>
      </rPr>
      <t xml:space="preserve"> de 2015, por valor de $ 2.624.282.062.</t>
    </r>
  </si>
  <si>
    <r>
      <t xml:space="preserve">1.- Resolución </t>
    </r>
    <r>
      <rPr>
        <b/>
        <sz val="11"/>
        <rFont val="Calibri"/>
        <family val="2"/>
      </rPr>
      <t xml:space="preserve">No. 169 de enero 26 </t>
    </r>
    <r>
      <rPr>
        <sz val="11"/>
        <rFont val="Calibri"/>
        <family val="2"/>
      </rPr>
      <t xml:space="preserve">de 2015, emanada del Ministerio de Trabajo, por la suma de $ 754.597.000.
2.- Resolución </t>
    </r>
    <r>
      <rPr>
        <b/>
        <sz val="11"/>
        <rFont val="Calibri"/>
        <family val="2"/>
      </rPr>
      <t>2412 de junio 24</t>
    </r>
    <r>
      <rPr>
        <sz val="11"/>
        <rFont val="Calibri"/>
        <family val="2"/>
      </rPr>
      <t xml:space="preserve"> de 2015, emanada del Ministerio de Trabajo, por la suma de $ 795.585.000.</t>
    </r>
  </si>
  <si>
    <r>
      <t xml:space="preserve">1.- Resolución </t>
    </r>
    <r>
      <rPr>
        <b/>
        <sz val="11"/>
        <rFont val="Calibri"/>
        <family val="2"/>
      </rPr>
      <t>No. 2050 de junio 16</t>
    </r>
    <r>
      <rPr>
        <sz val="11"/>
        <rFont val="Calibri"/>
        <family val="2"/>
      </rPr>
      <t xml:space="preserve"> de 2015, por valor de $ 10.000.000.000.
2.- Resolución</t>
    </r>
    <r>
      <rPr>
        <b/>
        <sz val="11"/>
        <rFont val="Calibri"/>
        <family val="2"/>
      </rPr>
      <t xml:space="preserve"> No.</t>
    </r>
    <r>
      <rPr>
        <b/>
        <sz val="11"/>
        <color rgb="FFFF0000"/>
        <rFont val="Calibri"/>
        <family val="2"/>
      </rPr>
      <t xml:space="preserve"> </t>
    </r>
    <r>
      <rPr>
        <b/>
        <sz val="11"/>
        <rFont val="Calibri"/>
        <family val="2"/>
      </rPr>
      <t>2571</t>
    </r>
    <r>
      <rPr>
        <b/>
        <sz val="11"/>
        <color rgb="FFFF0000"/>
        <rFont val="Calibri"/>
        <family val="2"/>
      </rPr>
      <t xml:space="preserve"> </t>
    </r>
    <r>
      <rPr>
        <b/>
        <sz val="11"/>
        <rFont val="Calibri"/>
        <family val="2"/>
      </rPr>
      <t xml:space="preserve">de julio 17  </t>
    </r>
    <r>
      <rPr>
        <sz val="11"/>
        <rFont val="Calibri"/>
        <family val="2"/>
      </rPr>
      <t>de 2015, por valor de $ 5.000.000.000., emanada del MHCP.</t>
    </r>
  </si>
  <si>
    <r>
      <t xml:space="preserve">1.- Resolución </t>
    </r>
    <r>
      <rPr>
        <b/>
        <sz val="11"/>
        <rFont val="Calibri"/>
        <family val="2"/>
      </rPr>
      <t>No. 2126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de junio 22 de 2015</t>
    </r>
    <r>
      <rPr>
        <sz val="11"/>
        <rFont val="Calibri"/>
        <family val="2"/>
      </rPr>
      <t>, por valor de $ 7.000.000.000.</t>
    </r>
  </si>
  <si>
    <t xml:space="preserve">UNIDAD EJECUTORA 3501-01 GESTIÓN GENERAL </t>
  </si>
  <si>
    <t>APR BLOQUEADA</t>
  </si>
  <si>
    <t>COMPROMISO</t>
  </si>
  <si>
    <t>OBLIGACION</t>
  </si>
  <si>
    <t>PAGOS</t>
  </si>
  <si>
    <t>APROPIACION SIN COMPROMETER</t>
  </si>
  <si>
    <t>COMP/ APR</t>
  </si>
  <si>
    <t>OBLIG/ APR</t>
  </si>
  <si>
    <t>0</t>
  </si>
  <si>
    <t>9</t>
  </si>
  <si>
    <t>TRANSFERENCIAS</t>
  </si>
  <si>
    <t>11</t>
  </si>
  <si>
    <t>SSF</t>
  </si>
  <si>
    <t>61</t>
  </si>
  <si>
    <t>80</t>
  </si>
  <si>
    <t>95</t>
  </si>
  <si>
    <t>98</t>
  </si>
  <si>
    <t>110</t>
  </si>
  <si>
    <t>8</t>
  </si>
  <si>
    <t>25</t>
  </si>
  <si>
    <t>6</t>
  </si>
  <si>
    <t>19</t>
  </si>
  <si>
    <t>26</t>
  </si>
  <si>
    <t>13</t>
  </si>
  <si>
    <t>TRANSFERENCIAS AL SECTOR AGRICOLA Y SECTOR INDUSTRIAL PARA APOYO A LA PRODUCCION - ARTICULO 1 LEY 16/90 Y ARTICULO 1 LEY 101/93; LEY 795/03</t>
  </si>
  <si>
    <t>23</t>
  </si>
  <si>
    <t>28</t>
  </si>
  <si>
    <t>29</t>
  </si>
  <si>
    <t>32</t>
  </si>
  <si>
    <t>C</t>
  </si>
  <si>
    <t>111</t>
  </si>
  <si>
    <t>206</t>
  </si>
  <si>
    <t>123</t>
  </si>
  <si>
    <t>200</t>
  </si>
  <si>
    <t>223</t>
  </si>
  <si>
    <t>310</t>
  </si>
  <si>
    <t>100</t>
  </si>
  <si>
    <t>112</t>
  </si>
  <si>
    <t>202</t>
  </si>
  <si>
    <t>113</t>
  </si>
  <si>
    <t>520</t>
  </si>
  <si>
    <t>7</t>
  </si>
  <si>
    <t>12</t>
  </si>
  <si>
    <t>14</t>
  </si>
  <si>
    <t>15</t>
  </si>
  <si>
    <t>16</t>
  </si>
  <si>
    <t>201</t>
  </si>
  <si>
    <t>205</t>
  </si>
  <si>
    <t>1000</t>
  </si>
  <si>
    <t>670</t>
  </si>
  <si>
    <t>TOTAL PRESUPUESTO A+C</t>
  </si>
  <si>
    <r>
      <t xml:space="preserve">1.- Resolución </t>
    </r>
    <r>
      <rPr>
        <b/>
        <sz val="11"/>
        <rFont val="Calibri"/>
        <family val="2"/>
      </rPr>
      <t>No. 3648 de diciembre 2</t>
    </r>
    <r>
      <rPr>
        <sz val="11"/>
        <rFont val="Calibri"/>
        <family val="2"/>
      </rPr>
      <t xml:space="preserve"> de 2015, por valor de $ 10.000.000.000.</t>
    </r>
  </si>
  <si>
    <r>
      <t>1.- Resolución</t>
    </r>
    <r>
      <rPr>
        <b/>
        <sz val="11"/>
        <rFont val="Calibri"/>
        <family val="2"/>
      </rPr>
      <t xml:space="preserve"> No. 3307 de octubre 23 </t>
    </r>
    <r>
      <rPr>
        <sz val="11"/>
        <rFont val="Calibri"/>
        <family val="2"/>
      </rPr>
      <t>de 2015, por valor de $ 83.000.000.</t>
    </r>
  </si>
  <si>
    <r>
      <t>1.- Resolución</t>
    </r>
    <r>
      <rPr>
        <b/>
        <sz val="11"/>
        <rFont val="Calibri"/>
        <family val="2"/>
      </rPr>
      <t xml:space="preserve"> No. 3306 de octubre 23 </t>
    </r>
    <r>
      <rPr>
        <sz val="11"/>
        <rFont val="Calibri"/>
        <family val="2"/>
      </rPr>
      <t>de 2015, por valor de $ 400.000.000.</t>
    </r>
  </si>
  <si>
    <r>
      <t>1.- Resolución</t>
    </r>
    <r>
      <rPr>
        <b/>
        <sz val="11"/>
        <rFont val="Calibri"/>
        <family val="2"/>
      </rPr>
      <t xml:space="preserve"> No. 3391 de Noviembre 9 </t>
    </r>
    <r>
      <rPr>
        <sz val="11"/>
        <rFont val="Calibri"/>
        <family val="2"/>
      </rPr>
      <t xml:space="preserve">de 2015, por valor de $ 2.000.000.000.
2.- Resolución </t>
    </r>
    <r>
      <rPr>
        <b/>
        <sz val="11"/>
        <rFont val="Calibri"/>
        <family val="2"/>
      </rPr>
      <t>No. 3306 de octubre 23 de 2015</t>
    </r>
    <r>
      <rPr>
        <sz val="11"/>
        <rFont val="Calibri"/>
        <family val="2"/>
      </rPr>
      <t>, por valor de $400.000.000.</t>
    </r>
  </si>
  <si>
    <r>
      <t xml:space="preserve">1.- Resolución </t>
    </r>
    <r>
      <rPr>
        <b/>
        <sz val="11"/>
        <rFont val="Calibri"/>
        <family val="2"/>
      </rPr>
      <t>No. 3359 de noviembre 5 de 2015</t>
    </r>
    <r>
      <rPr>
        <sz val="11"/>
        <rFont val="Calibri"/>
        <family val="2"/>
      </rPr>
      <t>, por valor de $ 2.000.000.000.</t>
    </r>
  </si>
  <si>
    <r>
      <t xml:space="preserve">1.- Resolución </t>
    </r>
    <r>
      <rPr>
        <b/>
        <sz val="11"/>
        <rFont val="Calibri"/>
        <family val="2"/>
      </rPr>
      <t>No. 169 de enero 26</t>
    </r>
    <r>
      <rPr>
        <sz val="11"/>
        <rFont val="Calibri"/>
        <family val="2"/>
      </rPr>
      <t xml:space="preserve"> de 2015, emanada del Ministerio de Trabajo, por $ 2.116.668.000.
2.- Resolución </t>
    </r>
    <r>
      <rPr>
        <b/>
        <sz val="11"/>
        <rFont val="Calibri"/>
        <family val="2"/>
      </rPr>
      <t>2412 de junio 24</t>
    </r>
    <r>
      <rPr>
        <sz val="11"/>
        <rFont val="Calibri"/>
        <family val="2"/>
      </rPr>
      <t xml:space="preserve"> de 2015, emanada del Ministerio de Trabajo, por la suma de $504.242.000.
3.- Resolución </t>
    </r>
    <r>
      <rPr>
        <b/>
        <sz val="11"/>
        <rFont val="Calibri"/>
        <family val="2"/>
      </rPr>
      <t>No. 3391 de Noviembre 9 de 2015</t>
    </r>
    <r>
      <rPr>
        <sz val="11"/>
        <rFont val="Calibri"/>
        <family val="2"/>
      </rPr>
      <t>, por valor de $270.000.000.</t>
    </r>
  </si>
  <si>
    <r>
      <t xml:space="preserve">1.-Resolución </t>
    </r>
    <r>
      <rPr>
        <b/>
        <sz val="11"/>
        <rFont val="Calibri"/>
        <family val="2"/>
      </rPr>
      <t xml:space="preserve">No. 169 de enero 26 </t>
    </r>
    <r>
      <rPr>
        <sz val="11"/>
        <rFont val="Calibri"/>
        <family val="2"/>
      </rPr>
      <t xml:space="preserve">de 2015, emanada del Ministerio de Trabajo, por $ 1.945.046.000.
2.- Resolución </t>
    </r>
    <r>
      <rPr>
        <b/>
        <sz val="11"/>
        <rFont val="Calibri"/>
        <family val="2"/>
      </rPr>
      <t>No. 3391 de Noviembre 9 de 2015</t>
    </r>
    <r>
      <rPr>
        <sz val="11"/>
        <rFont val="Calibri"/>
        <family val="2"/>
      </rPr>
      <t>, por valor de $40.000.000.</t>
    </r>
  </si>
  <si>
    <r>
      <t>1.- Resolución</t>
    </r>
    <r>
      <rPr>
        <b/>
        <sz val="11"/>
        <rFont val="Calibri"/>
        <family val="2"/>
      </rPr>
      <t xml:space="preserve"> No. 3392 de noviembre 9 de 2015</t>
    </r>
    <r>
      <rPr>
        <sz val="11"/>
        <rFont val="Calibri"/>
        <family val="2"/>
      </rPr>
      <t>, por valor de $ 331.240.000.</t>
    </r>
  </si>
  <si>
    <r>
      <t>1.- Resolución</t>
    </r>
    <r>
      <rPr>
        <b/>
        <sz val="11"/>
        <rFont val="Calibri"/>
        <family val="2"/>
      </rPr>
      <t xml:space="preserve"> No. 3392 de noviembre 9 de 2015</t>
    </r>
    <r>
      <rPr>
        <sz val="11"/>
        <rFont val="Calibri"/>
        <family val="2"/>
      </rPr>
      <t>, por valor de $ 1.449.877.059.</t>
    </r>
  </si>
  <si>
    <r>
      <t>1.- Resolución</t>
    </r>
    <r>
      <rPr>
        <b/>
        <sz val="11"/>
        <rFont val="Calibri"/>
        <family val="2"/>
      </rPr>
      <t xml:space="preserve"> No. 3392 de noviembre 9 de 2015</t>
    </r>
    <r>
      <rPr>
        <sz val="11"/>
        <rFont val="Calibri"/>
        <family val="2"/>
      </rPr>
      <t>, por valor de $ 287.613.920.</t>
    </r>
  </si>
  <si>
    <r>
      <t>1.- Resolución</t>
    </r>
    <r>
      <rPr>
        <b/>
        <sz val="11"/>
        <rFont val="Calibri"/>
        <family val="2"/>
      </rPr>
      <t xml:space="preserve"> No. 2571 de julio 17</t>
    </r>
    <r>
      <rPr>
        <sz val="11"/>
        <rFont val="Calibri"/>
        <family val="2"/>
      </rPr>
      <t xml:space="preserve"> de 2015, por valor de $ 5.000.000.000, emanada del MHCP.
2.- Resolución</t>
    </r>
    <r>
      <rPr>
        <b/>
        <sz val="11"/>
        <rFont val="Calibri"/>
        <family val="2"/>
      </rPr>
      <t xml:space="preserve"> No. 2680 de julio 29</t>
    </r>
    <r>
      <rPr>
        <sz val="11"/>
        <rFont val="Calibri"/>
        <family val="2"/>
      </rPr>
      <t xml:space="preserve"> de 2015 por valor de $ 5.000.000.000.
3.- Resolución </t>
    </r>
    <r>
      <rPr>
        <b/>
        <sz val="11"/>
        <rFont val="Calibri"/>
        <family val="2"/>
      </rPr>
      <t>No. 4344 de noviembre 27 de 2015</t>
    </r>
    <r>
      <rPr>
        <sz val="11"/>
        <rFont val="Calibri"/>
        <family val="2"/>
      </rPr>
      <t xml:space="preserve">, emanada del MHCP, por $ 10.000.000.000
4.- Resolución </t>
    </r>
    <r>
      <rPr>
        <b/>
        <sz val="11"/>
        <rFont val="Calibri"/>
        <family val="2"/>
      </rPr>
      <t>No. 3648 de diciembre 2 de 2015</t>
    </r>
    <r>
      <rPr>
        <sz val="11"/>
        <rFont val="Calibri"/>
        <family val="2"/>
      </rPr>
      <t>, $10.000.000.000.</t>
    </r>
  </si>
  <si>
    <r>
      <t xml:space="preserve">1.- Resolución </t>
    </r>
    <r>
      <rPr>
        <b/>
        <sz val="11"/>
        <rFont val="Calibri"/>
        <family val="2"/>
      </rPr>
      <t>No.1522 de mayo 11</t>
    </r>
    <r>
      <rPr>
        <sz val="11"/>
        <rFont val="Calibri"/>
        <family val="2"/>
      </rPr>
      <t xml:space="preserve"> de 2015, por valor de $ 2.624.282.062.
2.- Resolución </t>
    </r>
    <r>
      <rPr>
        <b/>
        <sz val="11"/>
        <rFont val="Calibri"/>
        <family val="2"/>
      </rPr>
      <t>No. 2137 de junio 22</t>
    </r>
    <r>
      <rPr>
        <sz val="11"/>
        <rFont val="Calibri"/>
        <family val="2"/>
      </rPr>
      <t xml:space="preserve"> de 2015, por valor de $2.765.000.000.
3.- Resolución </t>
    </r>
    <r>
      <rPr>
        <b/>
        <sz val="11"/>
        <rFont val="Calibri"/>
        <family val="2"/>
      </rPr>
      <t>No. 2050 de junio 16</t>
    </r>
    <r>
      <rPr>
        <sz val="11"/>
        <rFont val="Calibri"/>
        <family val="2"/>
      </rPr>
      <t xml:space="preserve"> de 2015, por valor de $ 10.000.000.000.
4.- Resolución</t>
    </r>
    <r>
      <rPr>
        <b/>
        <sz val="11"/>
        <rFont val="Calibri"/>
        <family val="2"/>
      </rPr>
      <t xml:space="preserve"> No. 2888 de agosto 31</t>
    </r>
    <r>
      <rPr>
        <sz val="11"/>
        <rFont val="Calibri"/>
        <family val="2"/>
      </rPr>
      <t xml:space="preserve"> de 2015, por valor de $ 135.600.000.
5.- Resolución </t>
    </r>
    <r>
      <rPr>
        <b/>
        <sz val="11"/>
        <rFont val="Calibri"/>
        <family val="2"/>
      </rPr>
      <t>No. 3391 de noviembre 9 de 2015</t>
    </r>
    <r>
      <rPr>
        <sz val="11"/>
        <rFont val="Calibri"/>
        <family val="2"/>
      </rPr>
      <t xml:space="preserve">, por valor de $ 100.000.000.
6.- 4.- Resolución </t>
    </r>
    <r>
      <rPr>
        <b/>
        <sz val="11"/>
        <rFont val="Calibri"/>
        <family val="2"/>
      </rPr>
      <t>No. 3392 de noviembre 9 de 2015</t>
    </r>
    <r>
      <rPr>
        <sz val="11"/>
        <rFont val="Calibri"/>
        <family val="2"/>
      </rPr>
      <t>, por valor de $ 2.068.730.979.
7.- Resolución No. 3839 de diciembre 23 de 2015, por la suma de $ 6.328.000.000.</t>
    </r>
  </si>
  <si>
    <r>
      <t xml:space="preserve">1.- Resolución </t>
    </r>
    <r>
      <rPr>
        <b/>
        <sz val="11"/>
        <rFont val="Calibri"/>
        <family val="2"/>
      </rPr>
      <t>No. 3828 de diciembre 23 de 2015</t>
    </r>
    <r>
      <rPr>
        <sz val="11"/>
        <rFont val="Calibri"/>
        <family val="2"/>
      </rPr>
      <t>, por la suma de $ 3000.000.000.</t>
    </r>
  </si>
  <si>
    <r>
      <t xml:space="preserve">1. - Resolución </t>
    </r>
    <r>
      <rPr>
        <b/>
        <sz val="11"/>
        <rFont val="Calibri"/>
        <family val="2"/>
      </rPr>
      <t xml:space="preserve">No. 169 de enero 26 </t>
    </r>
    <r>
      <rPr>
        <sz val="11"/>
        <rFont val="Calibri"/>
        <family val="2"/>
      </rPr>
      <t xml:space="preserve">de 2015, emanada del Ministerio de Trabajo, por la suma de  $ 14.477.340.000.
2.- Resolución </t>
    </r>
    <r>
      <rPr>
        <b/>
        <sz val="11"/>
        <rFont val="Calibri"/>
        <family val="2"/>
      </rPr>
      <t>No. 690 de febrero 26</t>
    </r>
    <r>
      <rPr>
        <sz val="11"/>
        <rFont val="Calibri"/>
        <family val="2"/>
      </rPr>
      <t xml:space="preserve"> de 2015, emanada del Ministerio de Trabajo por la suma de $ 10.477.795.000.
3.- Resolución </t>
    </r>
    <r>
      <rPr>
        <b/>
        <sz val="11"/>
        <rFont val="Calibri"/>
        <family val="2"/>
      </rPr>
      <t>No. 2412 de junio 24</t>
    </r>
    <r>
      <rPr>
        <sz val="11"/>
        <rFont val="Calibri"/>
        <family val="2"/>
      </rPr>
      <t xml:space="preserve"> de 2015, emanada del Ministerio de Trabajo por la suma de $ 17.524.102.000.
4.- Resolución </t>
    </r>
    <r>
      <rPr>
        <b/>
        <sz val="11"/>
        <rFont val="Calibri"/>
        <family val="2"/>
      </rPr>
      <t>No. 3828 de diciembre 23 de 2015</t>
    </r>
    <r>
      <rPr>
        <sz val="11"/>
        <rFont val="Calibri"/>
        <family val="2"/>
      </rPr>
      <t>, por la suma de $ 4.000.000.000.</t>
    </r>
  </si>
  <si>
    <r>
      <t xml:space="preserve">1.- Resolución </t>
    </r>
    <r>
      <rPr>
        <b/>
        <sz val="11"/>
        <rFont val="Calibri"/>
        <family val="2"/>
      </rPr>
      <t>No. 3359 de noviembre 5 de 2015</t>
    </r>
    <r>
      <rPr>
        <sz val="11"/>
        <rFont val="Calibri"/>
        <family val="2"/>
      </rPr>
      <t xml:space="preserve">, por valor de $ 2.000.000.000.
2.- Resolución </t>
    </r>
    <r>
      <rPr>
        <b/>
        <sz val="11"/>
        <rFont val="Calibri"/>
        <family val="2"/>
      </rPr>
      <t>No. 3391 de noviembre 9 de 2015</t>
    </r>
    <r>
      <rPr>
        <sz val="11"/>
        <rFont val="Calibri"/>
        <family val="2"/>
      </rPr>
      <t xml:space="preserve">, por valor de $ 2.410.000.000.
3.- </t>
    </r>
    <r>
      <rPr>
        <b/>
        <sz val="11"/>
        <rFont val="Calibri"/>
        <family val="2"/>
      </rPr>
      <t>Resolución No. 3839 de diciembre 23 de 2015</t>
    </r>
    <r>
      <rPr>
        <sz val="11"/>
        <rFont val="Calibri"/>
        <family val="2"/>
      </rPr>
      <t>, por la suma de $ 6.328.000.000.
4.- Resolución</t>
    </r>
    <r>
      <rPr>
        <b/>
        <sz val="11"/>
        <rFont val="Calibri"/>
        <family val="2"/>
      </rPr>
      <t xml:space="preserve"> No. 3828 de diciembre 23 de 2015</t>
    </r>
    <r>
      <rPr>
        <sz val="11"/>
        <rFont val="Calibri"/>
        <family val="2"/>
      </rPr>
      <t>, por la suma de $ 7.000.000.000.</t>
    </r>
  </si>
  <si>
    <r>
      <t>1.- Resolución</t>
    </r>
    <r>
      <rPr>
        <b/>
        <sz val="11"/>
        <rFont val="Calibri"/>
        <family val="2"/>
      </rPr>
      <t xml:space="preserve"> No. 3307 de octubre 23 </t>
    </r>
    <r>
      <rPr>
        <sz val="11"/>
        <rFont val="Calibri"/>
        <family val="2"/>
      </rPr>
      <t>de 2015, por valor de $ 37.000.000.</t>
    </r>
  </si>
  <si>
    <r>
      <t>1.- Resolución</t>
    </r>
    <r>
      <rPr>
        <b/>
        <sz val="11"/>
        <rFont val="Calibri"/>
        <family val="2"/>
      </rPr>
      <t xml:space="preserve"> No. 3307 de octubre 23 </t>
    </r>
    <r>
      <rPr>
        <sz val="11"/>
        <rFont val="Calibri"/>
        <family val="2"/>
      </rPr>
      <t>de 2015, por valor de $ 46.000.000.</t>
    </r>
  </si>
  <si>
    <t>DETALLE MODIFICACIONES PRESUPUESTALES REALIZADAS  CON CORTE AL 31 DE DICIEMBRE DE 2015
SECCIÓN 3501 MINISTERIO DE COMERCIO, INDUSTRIA Y TURISMO UNIDAD EJECUTORA 3501-01 GESTIÓN GENERAL</t>
  </si>
  <si>
    <t>DETALLE MODIFICACIONES PRESUPUESTALES REALIZADAS  CON CORTE AL 31 DE DICIEMBRE DE 2015
SECCIÓN 3501 MINISTERIO DE COMERCIO, INDUSTRIA Y TURISMO UNIDAD EJECUTORA 3501-02 DIRECCIÓN GENERAL DE COMERCIO EXTERIOR</t>
  </si>
  <si>
    <r>
      <t>1.- Resolución</t>
    </r>
    <r>
      <rPr>
        <b/>
        <sz val="11"/>
        <rFont val="Calibri"/>
        <family val="2"/>
      </rPr>
      <t xml:space="preserve"> No. 3328 de octubre 27 </t>
    </r>
    <r>
      <rPr>
        <sz val="11"/>
        <rFont val="Calibri"/>
        <family val="2"/>
      </rPr>
      <t>de 2015, por valor de $ 61.000.000.</t>
    </r>
  </si>
  <si>
    <r>
      <t xml:space="preserve">1.- Resolución </t>
    </r>
    <r>
      <rPr>
        <b/>
        <sz val="11"/>
        <rFont val="Calibri"/>
        <family val="2"/>
      </rPr>
      <t>No. 2126 de junio 22 de 2015</t>
    </r>
    <r>
      <rPr>
        <sz val="11"/>
        <rFont val="Calibri"/>
        <family val="2"/>
      </rPr>
      <t xml:space="preserve">, por valor de $ 7.000.000.000.
2.- Decreto </t>
    </r>
    <r>
      <rPr>
        <b/>
        <sz val="11"/>
        <rFont val="Calibri"/>
        <family val="2"/>
      </rPr>
      <t>No.  2240 de noviembre 24 de 2015</t>
    </r>
    <r>
      <rPr>
        <sz val="11"/>
        <rFont val="Calibri"/>
        <family val="2"/>
      </rPr>
      <t>, por medio del cual se reducen unas apropiaciones en el Presupuesto General de la Nación, por $ 5.000.000.000.</t>
    </r>
  </si>
  <si>
    <r>
      <t xml:space="preserve">1.- Decreto </t>
    </r>
    <r>
      <rPr>
        <b/>
        <sz val="11"/>
        <rFont val="Calibri"/>
        <family val="2"/>
      </rPr>
      <t>No.  2240 de noviembre 24 de 2015</t>
    </r>
    <r>
      <rPr>
        <sz val="11"/>
        <rFont val="Calibri"/>
        <family val="2"/>
      </rPr>
      <t>, por medio del cual se reducen unas apropiaciones en el Presupuesto General de la Nación, por $ 4.000.000.000.</t>
    </r>
  </si>
  <si>
    <r>
      <t xml:space="preserve">1.- Decreto </t>
    </r>
    <r>
      <rPr>
        <b/>
        <sz val="11"/>
        <rFont val="Calibri"/>
        <family val="2"/>
      </rPr>
      <t>No.  2240 de noviembre 24 de 2015</t>
    </r>
    <r>
      <rPr>
        <sz val="11"/>
        <rFont val="Calibri"/>
        <family val="2"/>
      </rPr>
      <t>, por medio del cual se reducen unas apropiaciones en el Presupuesto General de la Nación, por $ 7.339.845.712.</t>
    </r>
  </si>
  <si>
    <r>
      <t xml:space="preserve">1.- Decreto </t>
    </r>
    <r>
      <rPr>
        <b/>
        <sz val="11"/>
        <rFont val="Calibri"/>
        <family val="2"/>
      </rPr>
      <t>No.  2240 de noviembre 24 de 2015</t>
    </r>
    <r>
      <rPr>
        <sz val="11"/>
        <rFont val="Calibri"/>
        <family val="2"/>
      </rPr>
      <t>, por medio del cual se reducen unas apropiaciones en el Presupuesto General de la Nación, por $ 1.200.000.000.</t>
    </r>
  </si>
  <si>
    <r>
      <t xml:space="preserve">1.- Decreto </t>
    </r>
    <r>
      <rPr>
        <b/>
        <sz val="11"/>
        <rFont val="Calibri"/>
        <family val="2"/>
      </rPr>
      <t>No.  2240 de noviembre 24 de 2015</t>
    </r>
    <r>
      <rPr>
        <sz val="11"/>
        <rFont val="Calibri"/>
        <family val="2"/>
      </rPr>
      <t>, por medio del cual se reducen unas apropiaciones en el Presupuesto General de la Nación, por $ 6.000.000.000.</t>
    </r>
  </si>
  <si>
    <r>
      <t xml:space="preserve">1.- Resolución </t>
    </r>
    <r>
      <rPr>
        <b/>
        <sz val="11"/>
        <rFont val="Calibri"/>
        <family val="2"/>
      </rPr>
      <t>No.339 de julio 24 de 2015</t>
    </r>
    <r>
      <rPr>
        <sz val="11"/>
        <rFont val="Calibri"/>
        <family val="2"/>
      </rPr>
      <t xml:space="preserve">, por valor de $ 5.400.000.000, emanada de la APC.
2.- Resolución </t>
    </r>
    <r>
      <rPr>
        <b/>
        <sz val="11"/>
        <rFont val="Calibri"/>
        <family val="2"/>
      </rPr>
      <t>No. 638 de diciembre 18 de 2015</t>
    </r>
    <r>
      <rPr>
        <sz val="11"/>
        <rFont val="Calibri"/>
        <family val="2"/>
      </rPr>
      <t>, por valor de $1.897.626.479, emanada de la APC.</t>
    </r>
  </si>
  <si>
    <t>Incluye únicamente los valores con modificaciones presupuestales.</t>
  </si>
  <si>
    <t>MINISTERIO DE COMERCIO INDUSTRIA Y TURISMO</t>
  </si>
  <si>
    <t>INFORME DE EJECUCIÓN PRESUPUESTAL ACUMULADA DICIEMBRE 31 DE 2015</t>
  </si>
  <si>
    <t>GENERADO : ENERO 21 DE 2016</t>
  </si>
  <si>
    <t>OBLIG / APR</t>
  </si>
  <si>
    <t>PAGO / APR</t>
  </si>
  <si>
    <t xml:space="preserve">GASTOS DE FUNCIONAMIENTO </t>
  </si>
  <si>
    <t>TRANSFERENCIAS CORRIENTES</t>
  </si>
  <si>
    <t xml:space="preserve">UNIDAD EJECUTORA 3501-02 DIRECCIÓN GENERAL DE COMERCIO EXTERIOR </t>
  </si>
  <si>
    <t>EJECUCIÓN PRESUPUESTAL ACUMULADA CON CORTE AL 31 DE DICIEMBRE DE 2015</t>
  </si>
  <si>
    <t>GENERADA : ENERO 21 DE 2016</t>
  </si>
  <si>
    <t>PAGO/  APR</t>
  </si>
  <si>
    <t xml:space="preserve">GASTOS DE PERSONAL </t>
  </si>
  <si>
    <t>OTROS GASTOS PERSONALES - PREVIO CONCEPTO DGPPN</t>
  </si>
  <si>
    <t>IMPLANTACION DEL PROGRAMA DE APOYO INTEGRAL PARA LOS USUARIOS DE COMERCIO EXTERIOR</t>
  </si>
  <si>
    <t>Se relacionan únicamente los rubros que tuvieron modificaciones presupuestales .</t>
  </si>
  <si>
    <r>
      <t xml:space="preserve">1.- Decreto </t>
    </r>
    <r>
      <rPr>
        <b/>
        <sz val="11"/>
        <rFont val="Calibri"/>
        <family val="2"/>
      </rPr>
      <t>No.  2240 de noviembre 24 de 2015</t>
    </r>
    <r>
      <rPr>
        <sz val="11"/>
        <rFont val="Calibri"/>
        <family val="2"/>
      </rPr>
      <t>, por medio del cual se reducen unas apropiaciones en el Presupuesto General de la Nación. $12.849.480.</t>
    </r>
  </si>
  <si>
    <r>
      <t xml:space="preserve">1.- Decreto </t>
    </r>
    <r>
      <rPr>
        <b/>
        <sz val="11"/>
        <rFont val="Calibri"/>
        <family val="2"/>
      </rPr>
      <t>No.  2240 de noviembre 24 de 2015</t>
    </r>
    <r>
      <rPr>
        <sz val="11"/>
        <rFont val="Calibri"/>
        <family val="2"/>
      </rPr>
      <t>, por medio del cual se reducen unas apropiaciones en el Presupuesto General de la Nación. $240.250.930</t>
    </r>
  </si>
  <si>
    <r>
      <t xml:space="preserve">1.- Resolución </t>
    </r>
    <r>
      <rPr>
        <b/>
        <sz val="11"/>
        <rFont val="Calibri"/>
        <family val="2"/>
      </rPr>
      <t>No. 1294 de mayo 12 de 2015</t>
    </r>
    <r>
      <rPr>
        <sz val="11"/>
        <rFont val="Calibri"/>
        <family val="2"/>
      </rPr>
      <t xml:space="preserve">, por valor de $ 2.000.000.000, emanada del DNP.
2.- Resolución </t>
    </r>
    <r>
      <rPr>
        <b/>
        <sz val="11"/>
        <rFont val="Calibri"/>
        <family val="2"/>
      </rPr>
      <t>No.3361 de septiembre 29 de 2015</t>
    </r>
    <r>
      <rPr>
        <sz val="11"/>
        <rFont val="Calibri"/>
        <family val="2"/>
      </rPr>
      <t>, por valor de $ 5.000.000.000, emanada del DNP.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</si>
</sst>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\ #,##0.00_);\(&quot;$&quot;\ #,##0.00\)"/>
    <numFmt numFmtId="164" formatCode="[$-1240A]&quot;$&quot;\ #,##0.00;\(&quot;$&quot;\ #,##0.00\)"/>
    <numFmt numFmtId="165" formatCode="&quot;$&quot;#,##0.00"/>
  </numFmts>
  <fonts count="18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FF0000"/>
      <name val="Calibri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Calibri"/>
    </font>
    <font>
      <b/>
      <sz val="9"/>
      <color rgb="FF000000"/>
      <name val="Times New Roman"/>
    </font>
    <font>
      <sz val="8"/>
      <name val="Arial"/>
      <family val="2"/>
    </font>
    <font>
      <b/>
      <sz val="8"/>
      <color rgb="FF000000"/>
      <name val="Futura-Book"/>
    </font>
    <font>
      <sz val="8"/>
      <color rgb="FF000000"/>
      <name val="Futura-Book"/>
    </font>
    <font>
      <sz val="11"/>
      <name val="Futura-Book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 style="medium">
        <color rgb="FFD3D3D3"/>
      </bottom>
      <diagonal/>
    </border>
  </borders>
  <cellStyleXfs count="1">
    <xf numFmtId="0" fontId="0" fillId="0" borderId="0"/>
  </cellStyleXfs>
  <cellXfs count="7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0" fontId="2" fillId="2" borderId="1" xfId="0" applyNumberFormat="1" applyFont="1" applyFill="1" applyBorder="1" applyAlignment="1">
      <alignment horizontal="center" vertical="center" wrapText="1" readingOrder="1"/>
    </xf>
    <xf numFmtId="0" fontId="2" fillId="2" borderId="3" xfId="0" applyNumberFormat="1" applyFont="1" applyFill="1" applyBorder="1" applyAlignment="1">
      <alignment horizontal="center" vertical="center" wrapText="1" readingOrder="1"/>
    </xf>
    <xf numFmtId="0" fontId="3" fillId="0" borderId="3" xfId="0" applyNumberFormat="1" applyFont="1" applyFill="1" applyBorder="1" applyAlignment="1">
      <alignment horizontal="center" vertical="center" wrapText="1" readingOrder="1"/>
    </xf>
    <xf numFmtId="0" fontId="2" fillId="2" borderId="2" xfId="0" applyNumberFormat="1" applyFont="1" applyFill="1" applyBorder="1" applyAlignment="1">
      <alignment horizontal="center" vertical="center" wrapText="1" readingOrder="1"/>
    </xf>
    <xf numFmtId="0" fontId="4" fillId="0" borderId="2" xfId="0" applyNumberFormat="1" applyFont="1" applyFill="1" applyBorder="1" applyAlignment="1">
      <alignment horizontal="left" vertical="center" wrapText="1" readingOrder="1"/>
    </xf>
    <xf numFmtId="164" fontId="4" fillId="0" borderId="2" xfId="0" applyNumberFormat="1" applyFont="1" applyFill="1" applyBorder="1" applyAlignment="1">
      <alignment horizontal="right"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164" fontId="3" fillId="0" borderId="2" xfId="0" applyNumberFormat="1" applyFont="1" applyFill="1" applyBorder="1" applyAlignment="1">
      <alignment horizontal="right" vertical="center" wrapText="1" readingOrder="1"/>
    </xf>
    <xf numFmtId="0" fontId="1" fillId="0" borderId="2" xfId="0" applyFont="1" applyFill="1" applyBorder="1" applyAlignment="1">
      <alignment wrapText="1"/>
    </xf>
    <xf numFmtId="0" fontId="5" fillId="0" borderId="2" xfId="0" applyFont="1" applyFill="1" applyBorder="1"/>
    <xf numFmtId="0" fontId="6" fillId="0" borderId="2" xfId="0" applyNumberFormat="1" applyFont="1" applyFill="1" applyBorder="1" applyAlignment="1">
      <alignment horizontal="left" vertical="center" wrapText="1" readingOrder="1"/>
    </xf>
    <xf numFmtId="164" fontId="7" fillId="0" borderId="2" xfId="0" applyNumberFormat="1" applyFont="1" applyFill="1" applyBorder="1" applyAlignment="1">
      <alignment horizontal="right" vertical="center" wrapText="1" readingOrder="1"/>
    </xf>
    <xf numFmtId="17" fontId="1" fillId="0" borderId="0" xfId="0" applyNumberFormat="1" applyFont="1" applyFill="1" applyBorder="1"/>
    <xf numFmtId="0" fontId="6" fillId="0" borderId="5" xfId="0" applyNumberFormat="1" applyFont="1" applyFill="1" applyBorder="1" applyAlignment="1">
      <alignment horizontal="left" vertical="center" wrapText="1" readingOrder="1"/>
    </xf>
    <xf numFmtId="164" fontId="7" fillId="0" borderId="5" xfId="0" applyNumberFormat="1" applyFont="1" applyFill="1" applyBorder="1" applyAlignment="1">
      <alignment horizontal="right" vertical="center" wrapText="1" readingOrder="1"/>
    </xf>
    <xf numFmtId="0" fontId="6" fillId="0" borderId="0" xfId="0" applyNumberFormat="1" applyFont="1" applyFill="1" applyBorder="1" applyAlignment="1">
      <alignment horizontal="left" vertical="center" wrapText="1" readingOrder="1"/>
    </xf>
    <xf numFmtId="164" fontId="7" fillId="0" borderId="0" xfId="0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7" fontId="2" fillId="0" borderId="0" xfId="0" applyNumberFormat="1" applyFont="1" applyFill="1" applyBorder="1" applyAlignment="1">
      <alignment horizontal="center" vertical="center" wrapText="1" readingOrder="1"/>
    </xf>
    <xf numFmtId="7" fontId="1" fillId="0" borderId="0" xfId="0" applyNumberFormat="1" applyFont="1" applyFill="1" applyBorder="1"/>
    <xf numFmtId="0" fontId="12" fillId="0" borderId="0" xfId="0" applyFont="1" applyFill="1" applyBorder="1"/>
    <xf numFmtId="0" fontId="13" fillId="0" borderId="0" xfId="0" applyNumberFormat="1" applyFont="1" applyFill="1" applyBorder="1" applyAlignment="1">
      <alignment horizontal="center" vertical="center" wrapText="1" readingOrder="1"/>
    </xf>
    <xf numFmtId="0" fontId="14" fillId="0" borderId="0" xfId="0" applyFont="1" applyFill="1" applyBorder="1"/>
    <xf numFmtId="0" fontId="9" fillId="2" borderId="6" xfId="0" applyNumberFormat="1" applyFont="1" applyFill="1" applyBorder="1" applyAlignment="1">
      <alignment horizontal="center" vertical="center" wrapText="1" readingOrder="1"/>
    </xf>
    <xf numFmtId="0" fontId="11" fillId="2" borderId="6" xfId="0" applyFont="1" applyFill="1" applyBorder="1" applyAlignment="1">
      <alignment horizontal="centerContinuous" vertical="center" wrapText="1"/>
    </xf>
    <xf numFmtId="0" fontId="15" fillId="0" borderId="6" xfId="0" applyNumberFormat="1" applyFont="1" applyFill="1" applyBorder="1" applyAlignment="1">
      <alignment horizontal="center" vertical="center" wrapText="1" readingOrder="1"/>
    </xf>
    <xf numFmtId="0" fontId="15" fillId="0" borderId="6" xfId="0" applyNumberFormat="1" applyFont="1" applyFill="1" applyBorder="1" applyAlignment="1">
      <alignment horizontal="left" vertical="center" wrapText="1" readingOrder="1"/>
    </xf>
    <xf numFmtId="165" fontId="9" fillId="0" borderId="6" xfId="0" applyNumberFormat="1" applyFont="1" applyFill="1" applyBorder="1" applyAlignment="1">
      <alignment horizontal="right" vertical="center" wrapText="1" readingOrder="1"/>
    </xf>
    <xf numFmtId="165" fontId="11" fillId="0" borderId="6" xfId="0" applyNumberFormat="1" applyFont="1" applyFill="1" applyBorder="1" applyAlignment="1">
      <alignment horizontal="right" vertical="center" wrapText="1" readingOrder="1"/>
    </xf>
    <xf numFmtId="10" fontId="11" fillId="0" borderId="6" xfId="0" applyNumberFormat="1" applyFont="1" applyFill="1" applyBorder="1" applyAlignment="1">
      <alignment horizontal="right" vertical="center" wrapText="1" readingOrder="1"/>
    </xf>
    <xf numFmtId="0" fontId="15" fillId="2" borderId="6" xfId="0" applyNumberFormat="1" applyFont="1" applyFill="1" applyBorder="1" applyAlignment="1">
      <alignment horizontal="center" vertical="center" wrapText="1" readingOrder="1"/>
    </xf>
    <xf numFmtId="0" fontId="15" fillId="2" borderId="6" xfId="0" applyNumberFormat="1" applyFont="1" applyFill="1" applyBorder="1" applyAlignment="1">
      <alignment horizontal="left" vertical="center" wrapText="1" readingOrder="1"/>
    </xf>
    <xf numFmtId="164" fontId="9" fillId="2" borderId="6" xfId="0" applyNumberFormat="1" applyFont="1" applyFill="1" applyBorder="1" applyAlignment="1">
      <alignment horizontal="right" vertical="center" wrapText="1" readingOrder="1"/>
    </xf>
    <xf numFmtId="165" fontId="11" fillId="2" borderId="6" xfId="0" applyNumberFormat="1" applyFont="1" applyFill="1" applyBorder="1" applyAlignment="1">
      <alignment horizontal="right" vertical="center" wrapText="1" readingOrder="1"/>
    </xf>
    <xf numFmtId="10" fontId="11" fillId="2" borderId="6" xfId="0" applyNumberFormat="1" applyFont="1" applyFill="1" applyBorder="1" applyAlignment="1">
      <alignment horizontal="right" vertical="center" wrapText="1" readingOrder="1"/>
    </xf>
    <xf numFmtId="0" fontId="16" fillId="0" borderId="6" xfId="0" applyNumberFormat="1" applyFont="1" applyFill="1" applyBorder="1" applyAlignment="1">
      <alignment horizontal="center" vertical="center" wrapText="1" readingOrder="1"/>
    </xf>
    <xf numFmtId="0" fontId="16" fillId="0" borderId="6" xfId="0" applyNumberFormat="1" applyFont="1" applyFill="1" applyBorder="1" applyAlignment="1">
      <alignment horizontal="left" vertical="center" wrapText="1" readingOrder="1"/>
    </xf>
    <xf numFmtId="164" fontId="7" fillId="0" borderId="6" xfId="0" applyNumberFormat="1" applyFont="1" applyFill="1" applyBorder="1" applyAlignment="1">
      <alignment horizontal="right" vertical="center" wrapText="1" readingOrder="1"/>
    </xf>
    <xf numFmtId="165" fontId="10" fillId="0" borderId="6" xfId="0" applyNumberFormat="1" applyFont="1" applyFill="1" applyBorder="1" applyAlignment="1">
      <alignment horizontal="right" vertical="center" wrapText="1" readingOrder="1"/>
    </xf>
    <xf numFmtId="10" fontId="10" fillId="0" borderId="6" xfId="0" applyNumberFormat="1" applyFont="1" applyFill="1" applyBorder="1" applyAlignment="1">
      <alignment horizontal="right" vertical="center" wrapText="1" readingOrder="1"/>
    </xf>
    <xf numFmtId="0" fontId="15" fillId="3" borderId="6" xfId="0" applyNumberFormat="1" applyFont="1" applyFill="1" applyBorder="1" applyAlignment="1">
      <alignment horizontal="center" vertical="center" wrapText="1" readingOrder="1"/>
    </xf>
    <xf numFmtId="0" fontId="15" fillId="3" borderId="6" xfId="0" applyNumberFormat="1" applyFont="1" applyFill="1" applyBorder="1" applyAlignment="1">
      <alignment horizontal="left" vertical="center" wrapText="1" readingOrder="1"/>
    </xf>
    <xf numFmtId="164" fontId="9" fillId="3" borderId="6" xfId="0" applyNumberFormat="1" applyFont="1" applyFill="1" applyBorder="1" applyAlignment="1">
      <alignment horizontal="right" vertical="center" wrapText="1" readingOrder="1"/>
    </xf>
    <xf numFmtId="165" fontId="11" fillId="3" borderId="6" xfId="0" applyNumberFormat="1" applyFont="1" applyFill="1" applyBorder="1" applyAlignment="1">
      <alignment horizontal="right" vertical="center" wrapText="1" readingOrder="1"/>
    </xf>
    <xf numFmtId="10" fontId="11" fillId="3" borderId="6" xfId="0" applyNumberFormat="1" applyFont="1" applyFill="1" applyBorder="1" applyAlignment="1">
      <alignment horizontal="right" vertical="center" wrapText="1" readingOrder="1"/>
    </xf>
    <xf numFmtId="10" fontId="12" fillId="0" borderId="0" xfId="0" applyNumberFormat="1" applyFont="1" applyFill="1" applyBorder="1"/>
    <xf numFmtId="0" fontId="15" fillId="0" borderId="7" xfId="0" applyNumberFormat="1" applyFont="1" applyFill="1" applyBorder="1" applyAlignment="1">
      <alignment horizontal="center" vertical="center" wrapText="1" readingOrder="1"/>
    </xf>
    <xf numFmtId="0" fontId="15" fillId="0" borderId="7" xfId="0" applyNumberFormat="1" applyFont="1" applyFill="1" applyBorder="1" applyAlignment="1">
      <alignment horizontal="left" vertical="center" wrapText="1" readingOrder="1"/>
    </xf>
    <xf numFmtId="164" fontId="9" fillId="0" borderId="7" xfId="0" applyNumberFormat="1" applyFont="1" applyFill="1" applyBorder="1" applyAlignment="1">
      <alignment horizontal="right" vertical="center" wrapText="1" readingOrder="1"/>
    </xf>
    <xf numFmtId="165" fontId="11" fillId="0" borderId="7" xfId="0" applyNumberFormat="1" applyFont="1" applyFill="1" applyBorder="1" applyAlignment="1">
      <alignment horizontal="right" vertical="center" wrapText="1"/>
    </xf>
    <xf numFmtId="10" fontId="11" fillId="0" borderId="7" xfId="0" applyNumberFormat="1" applyFont="1" applyFill="1" applyBorder="1" applyAlignment="1">
      <alignment horizontal="right" vertical="center" wrapText="1"/>
    </xf>
    <xf numFmtId="0" fontId="15" fillId="2" borderId="7" xfId="0" applyNumberFormat="1" applyFont="1" applyFill="1" applyBorder="1" applyAlignment="1">
      <alignment horizontal="center" vertical="center" wrapText="1" readingOrder="1"/>
    </xf>
    <xf numFmtId="0" fontId="15" fillId="2" borderId="7" xfId="0" applyNumberFormat="1" applyFont="1" applyFill="1" applyBorder="1" applyAlignment="1">
      <alignment horizontal="left" vertical="center" wrapText="1" readingOrder="1"/>
    </xf>
    <xf numFmtId="164" fontId="9" fillId="2" borderId="7" xfId="0" applyNumberFormat="1" applyFont="1" applyFill="1" applyBorder="1" applyAlignment="1">
      <alignment horizontal="right" vertical="center" wrapText="1" readingOrder="1"/>
    </xf>
    <xf numFmtId="165" fontId="11" fillId="2" borderId="7" xfId="0" applyNumberFormat="1" applyFont="1" applyFill="1" applyBorder="1" applyAlignment="1">
      <alignment horizontal="right" vertical="center" wrapText="1"/>
    </xf>
    <xf numFmtId="10" fontId="11" fillId="2" borderId="7" xfId="0" applyNumberFormat="1" applyFont="1" applyFill="1" applyBorder="1" applyAlignment="1">
      <alignment horizontal="right" vertical="center" wrapText="1"/>
    </xf>
    <xf numFmtId="0" fontId="16" fillId="0" borderId="7" xfId="0" applyNumberFormat="1" applyFont="1" applyFill="1" applyBorder="1" applyAlignment="1">
      <alignment horizontal="center" vertical="center" wrapText="1" readingOrder="1"/>
    </xf>
    <xf numFmtId="0" fontId="16" fillId="0" borderId="7" xfId="0" applyNumberFormat="1" applyFont="1" applyFill="1" applyBorder="1" applyAlignment="1">
      <alignment horizontal="left" vertical="center" wrapText="1" readingOrder="1"/>
    </xf>
    <xf numFmtId="164" fontId="7" fillId="0" borderId="7" xfId="0" applyNumberFormat="1" applyFont="1" applyFill="1" applyBorder="1" applyAlignment="1">
      <alignment horizontal="right" vertical="center" wrapText="1" readingOrder="1"/>
    </xf>
    <xf numFmtId="165" fontId="10" fillId="0" borderId="7" xfId="0" applyNumberFormat="1" applyFont="1" applyFill="1" applyBorder="1" applyAlignment="1">
      <alignment horizontal="right" vertical="center" wrapText="1"/>
    </xf>
    <xf numFmtId="10" fontId="10" fillId="0" borderId="7" xfId="0" applyNumberFormat="1" applyFont="1" applyFill="1" applyBorder="1" applyAlignment="1">
      <alignment horizontal="right" vertical="center" wrapText="1"/>
    </xf>
    <xf numFmtId="0" fontId="17" fillId="0" borderId="0" xfId="0" applyFont="1" applyFill="1" applyBorder="1"/>
    <xf numFmtId="0" fontId="12" fillId="0" borderId="0" xfId="0" applyFont="1" applyFill="1" applyBorder="1" applyAlignment="1">
      <alignment horizontal="right"/>
    </xf>
    <xf numFmtId="10" fontId="12" fillId="0" borderId="0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0" fontId="2" fillId="0" borderId="4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showGridLines="0" topLeftCell="O31" zoomScaleNormal="100" workbookViewId="0">
      <selection activeCell="X4" sqref="X4"/>
    </sheetView>
  </sheetViews>
  <sheetFormatPr baseColWidth="10" defaultRowHeight="15"/>
  <cols>
    <col min="1" max="1" width="13.42578125" hidden="1" customWidth="1"/>
    <col min="2" max="2" width="27" hidden="1" customWidth="1"/>
    <col min="3" max="3" width="21.5703125" hidden="1" customWidth="1"/>
    <col min="4" max="11" width="5.42578125" hidden="1" customWidth="1"/>
    <col min="12" max="12" width="9.5703125" hidden="1" customWidth="1"/>
    <col min="13" max="13" width="8" hidden="1" customWidth="1"/>
    <col min="14" max="14" width="9.5703125" hidden="1" customWidth="1"/>
    <col min="15" max="15" width="31.140625" customWidth="1"/>
    <col min="16" max="16" width="18.140625" customWidth="1"/>
    <col min="17" max="17" width="17.42578125" customWidth="1"/>
    <col min="18" max="18" width="16.7109375" customWidth="1"/>
    <col min="19" max="19" width="19" customWidth="1"/>
    <col min="20" max="20" width="38.7109375" customWidth="1"/>
    <col min="25" max="25" width="18.28515625" bestFit="1" customWidth="1"/>
    <col min="26" max="26" width="17.85546875" bestFit="1" customWidth="1"/>
  </cols>
  <sheetData>
    <row r="1" spans="1:23">
      <c r="A1" s="1" t="s">
        <v>0</v>
      </c>
      <c r="B1" s="1">
        <v>2015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</row>
    <row r="2" spans="1:23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4"/>
      <c r="S2" s="2" t="s">
        <v>1</v>
      </c>
    </row>
    <row r="3" spans="1:23" ht="48" customHeight="1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74" t="s">
        <v>175</v>
      </c>
      <c r="P3" s="74"/>
      <c r="Q3" s="74"/>
      <c r="R3" s="74"/>
      <c r="S3" s="74"/>
      <c r="T3" s="74"/>
    </row>
    <row r="4" spans="1:23" ht="24">
      <c r="A4" s="6" t="s">
        <v>6</v>
      </c>
      <c r="B4" s="6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  <c r="H4" s="6" t="s">
        <v>13</v>
      </c>
      <c r="I4" s="6" t="s">
        <v>14</v>
      </c>
      <c r="J4" s="6" t="s">
        <v>15</v>
      </c>
      <c r="K4" s="6" t="s">
        <v>16</v>
      </c>
      <c r="L4" s="6" t="s">
        <v>17</v>
      </c>
      <c r="M4" s="6" t="s">
        <v>18</v>
      </c>
      <c r="N4" s="7" t="s">
        <v>19</v>
      </c>
      <c r="O4" s="9" t="s">
        <v>20</v>
      </c>
      <c r="P4" s="9" t="s">
        <v>21</v>
      </c>
      <c r="Q4" s="9" t="s">
        <v>22</v>
      </c>
      <c r="R4" s="9" t="s">
        <v>23</v>
      </c>
      <c r="S4" s="9" t="s">
        <v>24</v>
      </c>
      <c r="T4" s="9" t="s">
        <v>94</v>
      </c>
    </row>
    <row r="5" spans="1:23" ht="30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/>
      <c r="O5" s="10" t="s">
        <v>99</v>
      </c>
      <c r="P5" s="11">
        <f>+P6+P11+P14+P27</f>
        <v>261090300000</v>
      </c>
      <c r="Q5" s="11">
        <f t="shared" ref="Q5:S5" si="0">+Q6+Q11+Q14+Q27</f>
        <v>114409988041</v>
      </c>
      <c r="R5" s="11">
        <f t="shared" si="0"/>
        <v>50814613041</v>
      </c>
      <c r="S5" s="11">
        <f t="shared" si="0"/>
        <v>324685675000</v>
      </c>
      <c r="T5" s="70" t="s">
        <v>199</v>
      </c>
    </row>
    <row r="6" spans="1:23" ht="30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  <c r="O6" s="10" t="s">
        <v>98</v>
      </c>
      <c r="P6" s="11">
        <f>SUM(P7:P10)</f>
        <v>28727700000</v>
      </c>
      <c r="Q6" s="11">
        <f t="shared" ref="Q6:S6" si="1">SUM(Q7:Q10)</f>
        <v>2848000000</v>
      </c>
      <c r="R6" s="11">
        <f t="shared" si="1"/>
        <v>83000000</v>
      </c>
      <c r="S6" s="11">
        <f t="shared" si="1"/>
        <v>31492700000</v>
      </c>
      <c r="T6" s="70" t="s">
        <v>199</v>
      </c>
    </row>
    <row r="7" spans="1:23" ht="30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/>
      <c r="O7" s="16" t="s">
        <v>32</v>
      </c>
      <c r="P7" s="13">
        <v>12779000000</v>
      </c>
      <c r="Q7" s="13">
        <v>0</v>
      </c>
      <c r="R7" s="13">
        <v>83000000</v>
      </c>
      <c r="S7" s="13">
        <f>+P7+Q7-R7</f>
        <v>12696000000</v>
      </c>
      <c r="T7" s="14" t="s">
        <v>159</v>
      </c>
    </row>
    <row r="8" spans="1:23" ht="30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7"/>
      <c r="O8" s="16" t="s">
        <v>36</v>
      </c>
      <c r="P8" s="13">
        <v>8900000000</v>
      </c>
      <c r="Q8" s="13">
        <v>37000000</v>
      </c>
      <c r="R8" s="13">
        <v>0</v>
      </c>
      <c r="S8" s="13">
        <f t="shared" ref="S8:S10" si="2">+P8+Q8-R8</f>
        <v>8937000000</v>
      </c>
      <c r="T8" s="14" t="s">
        <v>173</v>
      </c>
    </row>
    <row r="9" spans="1:23" ht="30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7"/>
      <c r="O9" s="16" t="s">
        <v>37</v>
      </c>
      <c r="P9" s="13">
        <v>455300000</v>
      </c>
      <c r="Q9" s="13">
        <v>46000000</v>
      </c>
      <c r="R9" s="13">
        <v>0</v>
      </c>
      <c r="S9" s="13">
        <f t="shared" si="2"/>
        <v>501300000</v>
      </c>
      <c r="T9" s="14" t="s">
        <v>174</v>
      </c>
    </row>
    <row r="10" spans="1:23" ht="30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7"/>
      <c r="O10" s="12" t="s">
        <v>39</v>
      </c>
      <c r="P10" s="13">
        <v>6593400000</v>
      </c>
      <c r="Q10" s="13">
        <v>2765000000</v>
      </c>
      <c r="R10" s="13">
        <v>0</v>
      </c>
      <c r="S10" s="13">
        <f t="shared" si="2"/>
        <v>9358400000</v>
      </c>
      <c r="T10" s="14" t="s">
        <v>101</v>
      </c>
      <c r="W10" s="18"/>
    </row>
    <row r="11" spans="1:23" ht="30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7"/>
      <c r="O11" s="10" t="s">
        <v>91</v>
      </c>
      <c r="P11" s="11">
        <f>SUM(P12:P13)</f>
        <v>9997200000</v>
      </c>
      <c r="Q11" s="11">
        <f t="shared" ref="Q11:S11" si="3">SUM(Q12:Q13)</f>
        <v>2759882062</v>
      </c>
      <c r="R11" s="11">
        <f t="shared" si="3"/>
        <v>0</v>
      </c>
      <c r="S11" s="11">
        <f t="shared" si="3"/>
        <v>12757082062</v>
      </c>
      <c r="T11" s="70" t="s">
        <v>199</v>
      </c>
      <c r="W11" s="18"/>
    </row>
    <row r="12" spans="1:23" ht="30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  <c r="O12" s="12" t="s">
        <v>42</v>
      </c>
      <c r="P12" s="13">
        <v>808000000</v>
      </c>
      <c r="Q12" s="13">
        <v>135600000</v>
      </c>
      <c r="R12" s="13">
        <v>0</v>
      </c>
      <c r="S12" s="13">
        <f t="shared" ref="S12:S13" si="4">+P12+Q12-R12</f>
        <v>943600000</v>
      </c>
      <c r="T12" s="14" t="s">
        <v>102</v>
      </c>
      <c r="W12" s="18"/>
    </row>
    <row r="13" spans="1:23" ht="30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7"/>
      <c r="O13" s="12" t="s">
        <v>43</v>
      </c>
      <c r="P13" s="13">
        <v>9189200000</v>
      </c>
      <c r="Q13" s="13">
        <v>2624282062</v>
      </c>
      <c r="R13" s="13">
        <v>0</v>
      </c>
      <c r="S13" s="13">
        <f t="shared" si="4"/>
        <v>11813482062</v>
      </c>
      <c r="T13" s="14" t="s">
        <v>103</v>
      </c>
      <c r="W13" s="18"/>
    </row>
    <row r="14" spans="1:23" ht="30">
      <c r="A14" s="3"/>
      <c r="B14" s="4"/>
      <c r="C14" s="5"/>
      <c r="D14" s="3"/>
      <c r="E14" s="3"/>
      <c r="F14" s="3"/>
      <c r="G14" s="3"/>
      <c r="H14" s="3"/>
      <c r="I14" s="3"/>
      <c r="J14" s="3"/>
      <c r="K14" s="3"/>
      <c r="L14" s="3"/>
      <c r="M14" s="3"/>
      <c r="N14" s="8"/>
      <c r="O14" s="10" t="s">
        <v>92</v>
      </c>
      <c r="P14" s="11">
        <f>SUM(P15:P26)</f>
        <v>65265400000</v>
      </c>
      <c r="Q14" s="11">
        <f t="shared" ref="Q14:S14" si="5">SUM(Q15:Q26)</f>
        <v>66064105979</v>
      </c>
      <c r="R14" s="11">
        <f t="shared" si="5"/>
        <v>48731613041</v>
      </c>
      <c r="S14" s="11">
        <f t="shared" si="5"/>
        <v>82597892938</v>
      </c>
      <c r="T14" s="70" t="s">
        <v>199</v>
      </c>
      <c r="W14" s="18"/>
    </row>
    <row r="15" spans="1:23" ht="30">
      <c r="A15" s="3"/>
      <c r="B15" s="4"/>
      <c r="C15" s="5"/>
      <c r="D15" s="3"/>
      <c r="E15" s="3"/>
      <c r="F15" s="3"/>
      <c r="G15" s="3"/>
      <c r="H15" s="3"/>
      <c r="I15" s="3"/>
      <c r="J15" s="3"/>
      <c r="K15" s="3"/>
      <c r="L15" s="3"/>
      <c r="M15" s="3"/>
      <c r="N15" s="8"/>
      <c r="O15" s="12" t="s">
        <v>46</v>
      </c>
      <c r="P15" s="13">
        <v>1210700000</v>
      </c>
      <c r="Q15" s="13">
        <v>331240000</v>
      </c>
      <c r="R15" s="13">
        <v>0</v>
      </c>
      <c r="S15" s="13">
        <f t="shared" ref="S15:S26" si="6">+P15+Q15-R15</f>
        <v>1541940000</v>
      </c>
      <c r="T15" s="14" t="s">
        <v>165</v>
      </c>
      <c r="W15" s="18"/>
    </row>
    <row r="16" spans="1:23" ht="30">
      <c r="A16" s="3"/>
      <c r="B16" s="4"/>
      <c r="C16" s="5"/>
      <c r="D16" s="3"/>
      <c r="E16" s="3"/>
      <c r="F16" s="3"/>
      <c r="G16" s="3"/>
      <c r="H16" s="3"/>
      <c r="I16" s="3"/>
      <c r="J16" s="3"/>
      <c r="K16" s="3"/>
      <c r="L16" s="3"/>
      <c r="M16" s="3"/>
      <c r="N16" s="8"/>
      <c r="O16" s="12" t="s">
        <v>48</v>
      </c>
      <c r="P16" s="13">
        <v>4552200000</v>
      </c>
      <c r="Q16" s="13">
        <v>1449877059</v>
      </c>
      <c r="R16" s="13">
        <v>0</v>
      </c>
      <c r="S16" s="13">
        <f t="shared" si="6"/>
        <v>6002077059</v>
      </c>
      <c r="T16" s="14" t="s">
        <v>166</v>
      </c>
      <c r="W16" s="18"/>
    </row>
    <row r="17" spans="1:26" ht="34.5" thickBot="1">
      <c r="A17" s="3"/>
      <c r="B17" s="4"/>
      <c r="C17" s="5"/>
      <c r="D17" s="3"/>
      <c r="E17" s="3"/>
      <c r="F17" s="3"/>
      <c r="G17" s="3"/>
      <c r="H17" s="3"/>
      <c r="I17" s="3"/>
      <c r="J17" s="3"/>
      <c r="K17" s="3"/>
      <c r="L17" s="3"/>
      <c r="M17" s="3"/>
      <c r="N17" s="8"/>
      <c r="O17" s="12" t="s">
        <v>49</v>
      </c>
      <c r="P17" s="13">
        <v>955200000</v>
      </c>
      <c r="Q17" s="13">
        <v>287613920</v>
      </c>
      <c r="R17" s="13">
        <v>0</v>
      </c>
      <c r="S17" s="13">
        <f t="shared" si="6"/>
        <v>1242813920</v>
      </c>
      <c r="T17" s="14" t="s">
        <v>167</v>
      </c>
      <c r="W17" s="18"/>
    </row>
    <row r="18" spans="1:26" ht="30.75" thickBot="1">
      <c r="A18" s="19" t="s">
        <v>50</v>
      </c>
      <c r="B18" s="20">
        <v>268000000</v>
      </c>
      <c r="C18" s="20">
        <v>400000000</v>
      </c>
      <c r="D18" s="20">
        <v>0</v>
      </c>
      <c r="E18" s="20">
        <v>668000000</v>
      </c>
      <c r="F18" s="3"/>
      <c r="G18" s="3"/>
      <c r="H18" s="3"/>
      <c r="I18" s="3"/>
      <c r="J18" s="3"/>
      <c r="K18" s="3"/>
      <c r="L18" s="3"/>
      <c r="M18" s="3"/>
      <c r="N18" s="8"/>
      <c r="O18" s="12" t="s">
        <v>50</v>
      </c>
      <c r="P18" s="13">
        <v>268000000</v>
      </c>
      <c r="Q18" s="13">
        <v>400000000</v>
      </c>
      <c r="R18" s="13">
        <v>0</v>
      </c>
      <c r="S18" s="13">
        <f t="shared" si="6"/>
        <v>668000000</v>
      </c>
      <c r="T18" s="14" t="s">
        <v>160</v>
      </c>
      <c r="W18" s="18"/>
    </row>
    <row r="19" spans="1:26" ht="60.75" thickBot="1">
      <c r="A19" s="19" t="s">
        <v>51</v>
      </c>
      <c r="B19" s="20">
        <v>3766000000</v>
      </c>
      <c r="C19" s="20">
        <v>0</v>
      </c>
      <c r="D19" s="20">
        <v>2400000000</v>
      </c>
      <c r="E19" s="20">
        <v>1366000000</v>
      </c>
      <c r="F19" s="3"/>
      <c r="G19" s="3"/>
      <c r="H19" s="3"/>
      <c r="I19" s="3"/>
      <c r="J19" s="3"/>
      <c r="K19" s="3"/>
      <c r="L19" s="3"/>
      <c r="M19" s="3"/>
      <c r="N19" s="8"/>
      <c r="O19" s="12" t="s">
        <v>51</v>
      </c>
      <c r="P19" s="13">
        <v>3766000000</v>
      </c>
      <c r="Q19" s="13">
        <v>0</v>
      </c>
      <c r="R19" s="13">
        <v>2400000000</v>
      </c>
      <c r="S19" s="13">
        <f t="shared" si="6"/>
        <v>1366000000</v>
      </c>
      <c r="T19" s="14" t="s">
        <v>161</v>
      </c>
      <c r="W19" s="18"/>
    </row>
    <row r="20" spans="1:26" ht="27.75" customHeight="1">
      <c r="A20" s="21"/>
      <c r="B20" s="22"/>
      <c r="C20" s="22"/>
      <c r="D20" s="22"/>
      <c r="E20" s="22"/>
      <c r="F20" s="3"/>
      <c r="G20" s="3"/>
      <c r="H20" s="3"/>
      <c r="I20" s="3"/>
      <c r="J20" s="3"/>
      <c r="K20" s="3"/>
      <c r="L20" s="3"/>
      <c r="M20" s="3"/>
      <c r="N20" s="8"/>
      <c r="O20" s="12" t="s">
        <v>52</v>
      </c>
      <c r="P20" s="13">
        <v>29991300000</v>
      </c>
      <c r="Q20" s="13">
        <v>0</v>
      </c>
      <c r="R20" s="13">
        <v>3000000000</v>
      </c>
      <c r="S20" s="13">
        <f t="shared" si="6"/>
        <v>26991300000</v>
      </c>
      <c r="T20" s="14" t="s">
        <v>170</v>
      </c>
      <c r="W20" s="18"/>
    </row>
    <row r="21" spans="1:26" ht="90">
      <c r="A21" s="3" t="s">
        <v>25</v>
      </c>
      <c r="B21" s="4" t="s">
        <v>26</v>
      </c>
      <c r="C21" s="5" t="s">
        <v>53</v>
      </c>
      <c r="D21" s="3" t="s">
        <v>27</v>
      </c>
      <c r="E21" s="3" t="s">
        <v>41</v>
      </c>
      <c r="F21" s="3" t="s">
        <v>35</v>
      </c>
      <c r="G21" s="3" t="s">
        <v>41</v>
      </c>
      <c r="H21" s="3" t="s">
        <v>54</v>
      </c>
      <c r="I21" s="3" t="s">
        <v>28</v>
      </c>
      <c r="J21" s="3" t="s">
        <v>1</v>
      </c>
      <c r="K21" s="3" t="s">
        <v>1</v>
      </c>
      <c r="L21" s="3" t="s">
        <v>29</v>
      </c>
      <c r="M21" s="3" t="s">
        <v>30</v>
      </c>
      <c r="N21" s="8" t="s">
        <v>31</v>
      </c>
      <c r="O21" s="12" t="s">
        <v>55</v>
      </c>
      <c r="P21" s="13">
        <v>0</v>
      </c>
      <c r="Q21" s="13">
        <f>754597000+795585000</f>
        <v>1550182000</v>
      </c>
      <c r="R21" s="13">
        <v>0</v>
      </c>
      <c r="S21" s="13">
        <f t="shared" si="6"/>
        <v>1550182000</v>
      </c>
      <c r="T21" s="14" t="s">
        <v>104</v>
      </c>
      <c r="W21" s="18"/>
    </row>
    <row r="22" spans="1:26" ht="165">
      <c r="A22" s="3" t="s">
        <v>25</v>
      </c>
      <c r="B22" s="4" t="s">
        <v>26</v>
      </c>
      <c r="C22" s="5" t="s">
        <v>56</v>
      </c>
      <c r="D22" s="3" t="s">
        <v>27</v>
      </c>
      <c r="E22" s="3" t="s">
        <v>41</v>
      </c>
      <c r="F22" s="3" t="s">
        <v>35</v>
      </c>
      <c r="G22" s="3" t="s">
        <v>41</v>
      </c>
      <c r="H22" s="3" t="s">
        <v>54</v>
      </c>
      <c r="I22" s="3" t="s">
        <v>38</v>
      </c>
      <c r="J22" s="3" t="s">
        <v>1</v>
      </c>
      <c r="K22" s="3" t="s">
        <v>1</v>
      </c>
      <c r="L22" s="3" t="s">
        <v>29</v>
      </c>
      <c r="M22" s="3" t="s">
        <v>30</v>
      </c>
      <c r="N22" s="8" t="s">
        <v>31</v>
      </c>
      <c r="O22" s="12" t="s">
        <v>57</v>
      </c>
      <c r="P22" s="13">
        <v>0</v>
      </c>
      <c r="Q22" s="13">
        <f>24955135000+17524102000</f>
        <v>42479237000</v>
      </c>
      <c r="R22" s="13">
        <v>4000000000</v>
      </c>
      <c r="S22" s="13">
        <f t="shared" si="6"/>
        <v>38479237000</v>
      </c>
      <c r="T22" s="14" t="s">
        <v>171</v>
      </c>
      <c r="W22" s="18"/>
    </row>
    <row r="23" spans="1:26" ht="120">
      <c r="A23" s="3" t="s">
        <v>25</v>
      </c>
      <c r="B23" s="4" t="s">
        <v>26</v>
      </c>
      <c r="C23" s="5" t="s">
        <v>58</v>
      </c>
      <c r="D23" s="3" t="s">
        <v>27</v>
      </c>
      <c r="E23" s="3" t="s">
        <v>41</v>
      </c>
      <c r="F23" s="3" t="s">
        <v>35</v>
      </c>
      <c r="G23" s="3" t="s">
        <v>41</v>
      </c>
      <c r="H23" s="3" t="s">
        <v>54</v>
      </c>
      <c r="I23" s="3" t="s">
        <v>41</v>
      </c>
      <c r="J23" s="3" t="s">
        <v>1</v>
      </c>
      <c r="K23" s="3" t="s">
        <v>1</v>
      </c>
      <c r="L23" s="3" t="s">
        <v>29</v>
      </c>
      <c r="M23" s="3" t="s">
        <v>30</v>
      </c>
      <c r="N23" s="8" t="s">
        <v>31</v>
      </c>
      <c r="O23" s="12" t="s">
        <v>59</v>
      </c>
      <c r="P23" s="13">
        <v>0</v>
      </c>
      <c r="Q23" s="13">
        <f>2116668000+504242000</f>
        <v>2620910000</v>
      </c>
      <c r="R23" s="13">
        <v>270000000</v>
      </c>
      <c r="S23" s="13">
        <f t="shared" si="6"/>
        <v>2350910000</v>
      </c>
      <c r="T23" s="14" t="s">
        <v>163</v>
      </c>
      <c r="W23" s="18"/>
    </row>
    <row r="24" spans="1:26" ht="75">
      <c r="A24" s="3" t="s">
        <v>25</v>
      </c>
      <c r="B24" s="4" t="s">
        <v>26</v>
      </c>
      <c r="C24" s="5" t="s">
        <v>60</v>
      </c>
      <c r="D24" s="3" t="s">
        <v>27</v>
      </c>
      <c r="E24" s="3" t="s">
        <v>41</v>
      </c>
      <c r="F24" s="3" t="s">
        <v>35</v>
      </c>
      <c r="G24" s="3" t="s">
        <v>41</v>
      </c>
      <c r="H24" s="3" t="s">
        <v>54</v>
      </c>
      <c r="I24" s="3" t="s">
        <v>33</v>
      </c>
      <c r="J24" s="3" t="s">
        <v>1</v>
      </c>
      <c r="K24" s="3" t="s">
        <v>1</v>
      </c>
      <c r="L24" s="3" t="s">
        <v>29</v>
      </c>
      <c r="M24" s="3" t="s">
        <v>30</v>
      </c>
      <c r="N24" s="8" t="s">
        <v>31</v>
      </c>
      <c r="O24" s="12" t="s">
        <v>61</v>
      </c>
      <c r="P24" s="13">
        <v>0</v>
      </c>
      <c r="Q24" s="13">
        <v>1945046000</v>
      </c>
      <c r="R24" s="13">
        <v>40000000</v>
      </c>
      <c r="S24" s="13">
        <f t="shared" si="6"/>
        <v>1905046000</v>
      </c>
      <c r="T24" s="14" t="s">
        <v>164</v>
      </c>
      <c r="W24" s="18"/>
    </row>
    <row r="25" spans="1:26" ht="150">
      <c r="O25" s="12" t="s">
        <v>95</v>
      </c>
      <c r="P25" s="13">
        <v>0</v>
      </c>
      <c r="Q25" s="13">
        <v>15000000000</v>
      </c>
      <c r="R25" s="13">
        <v>15000000000</v>
      </c>
      <c r="S25" s="13">
        <f t="shared" si="6"/>
        <v>0</v>
      </c>
      <c r="T25" s="14" t="s">
        <v>168</v>
      </c>
    </row>
    <row r="26" spans="1:26" ht="207" customHeight="1">
      <c r="O26" s="12" t="s">
        <v>63</v>
      </c>
      <c r="P26" s="13">
        <v>24522000000</v>
      </c>
      <c r="Q26" s="13">
        <v>0</v>
      </c>
      <c r="R26" s="13">
        <f>15389282062+135600000+100000000+2068730979+6328000000</f>
        <v>24021613041</v>
      </c>
      <c r="S26" s="13">
        <f t="shared" si="6"/>
        <v>500386959</v>
      </c>
      <c r="T26" s="14" t="s">
        <v>169</v>
      </c>
      <c r="Y26" s="23"/>
      <c r="Z26" s="23"/>
    </row>
    <row r="27" spans="1:26" ht="30">
      <c r="O27" s="15" t="s">
        <v>93</v>
      </c>
      <c r="P27" s="11">
        <f>SUM(P28:P31)</f>
        <v>157100000000</v>
      </c>
      <c r="Q27" s="11">
        <f t="shared" ref="Q27:R27" si="7">SUM(Q28:Q31)</f>
        <v>42738000000</v>
      </c>
      <c r="R27" s="11">
        <f t="shared" si="7"/>
        <v>2000000000</v>
      </c>
      <c r="S27" s="11">
        <f>SUM(S28:S31)</f>
        <v>197838000000</v>
      </c>
      <c r="T27" s="70" t="s">
        <v>199</v>
      </c>
    </row>
    <row r="28" spans="1:26" ht="54" customHeight="1">
      <c r="O28" s="16" t="s">
        <v>131</v>
      </c>
      <c r="P28" s="17">
        <v>0</v>
      </c>
      <c r="Q28" s="17">
        <v>10000000000</v>
      </c>
      <c r="R28" s="17">
        <v>0</v>
      </c>
      <c r="S28" s="13">
        <f t="shared" ref="S28:S31" si="8">+P28+Q28-R28</f>
        <v>10000000000</v>
      </c>
      <c r="T28" s="71" t="s">
        <v>158</v>
      </c>
    </row>
    <row r="29" spans="1:26" ht="120">
      <c r="O29" s="16" t="s">
        <v>64</v>
      </c>
      <c r="P29" s="17">
        <v>122000000000</v>
      </c>
      <c r="Q29" s="17">
        <f>2410000000+2000000000+6328000000+7000000000</f>
        <v>17738000000</v>
      </c>
      <c r="R29" s="17">
        <v>0</v>
      </c>
      <c r="S29" s="13">
        <f t="shared" si="8"/>
        <v>139738000000</v>
      </c>
      <c r="T29" s="14" t="s">
        <v>172</v>
      </c>
    </row>
    <row r="30" spans="1:26" ht="75">
      <c r="O30" s="12" t="s">
        <v>65</v>
      </c>
      <c r="P30" s="13">
        <v>27100000000</v>
      </c>
      <c r="Q30" s="13">
        <f>10000000000+5000000000</f>
        <v>15000000000</v>
      </c>
      <c r="R30" s="13">
        <v>0</v>
      </c>
      <c r="S30" s="13">
        <f t="shared" si="8"/>
        <v>42100000000</v>
      </c>
      <c r="T30" s="14" t="s">
        <v>105</v>
      </c>
    </row>
    <row r="31" spans="1:26" ht="33.75">
      <c r="O31" s="12" t="s">
        <v>67</v>
      </c>
      <c r="P31" s="13">
        <v>8000000000</v>
      </c>
      <c r="Q31" s="13">
        <v>0</v>
      </c>
      <c r="R31" s="13">
        <f>2000000000</f>
        <v>2000000000</v>
      </c>
      <c r="S31" s="13">
        <f t="shared" si="8"/>
        <v>6000000000</v>
      </c>
      <c r="T31" s="14" t="s">
        <v>162</v>
      </c>
    </row>
    <row r="35" spans="15:20" ht="31.5" customHeight="1">
      <c r="O35" s="74" t="s">
        <v>176</v>
      </c>
      <c r="P35" s="74"/>
      <c r="Q35" s="74"/>
      <c r="R35" s="74"/>
      <c r="S35" s="74"/>
      <c r="T35" s="74"/>
    </row>
    <row r="36" spans="15:20">
      <c r="O36" s="9" t="s">
        <v>20</v>
      </c>
      <c r="P36" s="9" t="s">
        <v>21</v>
      </c>
      <c r="Q36" s="9" t="s">
        <v>22</v>
      </c>
      <c r="R36" s="9" t="s">
        <v>23</v>
      </c>
      <c r="S36" s="9" t="s">
        <v>24</v>
      </c>
      <c r="T36" s="9" t="s">
        <v>94</v>
      </c>
    </row>
    <row r="37" spans="15:20" ht="30">
      <c r="O37" s="10" t="s">
        <v>99</v>
      </c>
      <c r="P37" s="11">
        <f>+P38+P42</f>
        <v>7528060000</v>
      </c>
      <c r="Q37" s="11">
        <f t="shared" ref="Q37:S37" si="9">+Q38+Q42</f>
        <v>61000000</v>
      </c>
      <c r="R37" s="11">
        <f t="shared" si="9"/>
        <v>314100410</v>
      </c>
      <c r="S37" s="11">
        <f t="shared" si="9"/>
        <v>7274959590</v>
      </c>
      <c r="T37" s="70" t="s">
        <v>199</v>
      </c>
    </row>
    <row r="38" spans="15:20" ht="30">
      <c r="O38" s="10" t="s">
        <v>98</v>
      </c>
      <c r="P38" s="11">
        <f>SUM(P39:P41)</f>
        <v>5557280000</v>
      </c>
      <c r="Q38" s="11">
        <f t="shared" ref="Q38:S38" si="10">SUM(Q39:Q41)</f>
        <v>61000000</v>
      </c>
      <c r="R38" s="11">
        <f t="shared" si="10"/>
        <v>73849480</v>
      </c>
      <c r="S38" s="11">
        <f t="shared" si="10"/>
        <v>5544430520</v>
      </c>
      <c r="T38" s="70" t="s">
        <v>199</v>
      </c>
    </row>
    <row r="39" spans="15:20" ht="30">
      <c r="O39" s="16" t="s">
        <v>32</v>
      </c>
      <c r="P39" s="13">
        <v>5253000000</v>
      </c>
      <c r="Q39" s="13">
        <v>61000000</v>
      </c>
      <c r="R39" s="13"/>
      <c r="S39" s="13">
        <f>+P39+Q39-R39</f>
        <v>5314000000</v>
      </c>
      <c r="T39" s="14" t="s">
        <v>177</v>
      </c>
    </row>
    <row r="40" spans="15:20" ht="30">
      <c r="O40" s="16" t="s">
        <v>37</v>
      </c>
      <c r="P40" s="13">
        <v>206000000</v>
      </c>
      <c r="Q40" s="13"/>
      <c r="R40" s="13">
        <v>61000000</v>
      </c>
      <c r="S40" s="13">
        <f t="shared" ref="S40:S41" si="11">+P40+Q40-R40</f>
        <v>145000000</v>
      </c>
      <c r="T40" s="14" t="s">
        <v>177</v>
      </c>
    </row>
    <row r="41" spans="15:20" ht="60">
      <c r="O41" s="16" t="s">
        <v>39</v>
      </c>
      <c r="P41" s="13">
        <v>98280000</v>
      </c>
      <c r="Q41" s="13"/>
      <c r="R41" s="13">
        <v>12849480</v>
      </c>
      <c r="S41" s="13">
        <f t="shared" si="11"/>
        <v>85430520</v>
      </c>
      <c r="T41" s="14" t="s">
        <v>200</v>
      </c>
    </row>
    <row r="42" spans="15:20" ht="30">
      <c r="O42" s="10" t="s">
        <v>91</v>
      </c>
      <c r="P42" s="11">
        <f>+P43</f>
        <v>1970780000</v>
      </c>
      <c r="Q42" s="11">
        <f t="shared" ref="Q42:S42" si="12">+Q43</f>
        <v>0</v>
      </c>
      <c r="R42" s="11">
        <f t="shared" si="12"/>
        <v>240250930</v>
      </c>
      <c r="S42" s="11">
        <f t="shared" si="12"/>
        <v>1730529070</v>
      </c>
      <c r="T42" s="14" t="s">
        <v>184</v>
      </c>
    </row>
    <row r="43" spans="15:20" ht="60">
      <c r="O43" s="12" t="s">
        <v>43</v>
      </c>
      <c r="P43" s="13">
        <v>1970780000</v>
      </c>
      <c r="Q43" s="13"/>
      <c r="R43" s="13">
        <v>240250930</v>
      </c>
      <c r="S43" s="13">
        <f>+P43+Q43-R43</f>
        <v>1730529070</v>
      </c>
      <c r="T43" s="14" t="s">
        <v>201</v>
      </c>
    </row>
  </sheetData>
  <mergeCells count="2">
    <mergeCell ref="O3:T3"/>
    <mergeCell ref="O35:T35"/>
  </mergeCells>
  <printOptions horizontalCentered="1" verticalCentered="1"/>
  <pageMargins left="0.78740157480314965" right="0.78740157480314965" top="0.78740157480314965" bottom="0.78740157480314965" header="0.78740157480314965" footer="0.78740157480314965"/>
  <pageSetup scale="62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"/>
  <sheetViews>
    <sheetView tabSelected="1" zoomScaleNormal="100" workbookViewId="0">
      <pane ySplit="4" topLeftCell="A5" activePane="bottomLeft" state="frozen"/>
      <selection pane="bottomLeft" activeCell="J6" sqref="J6"/>
    </sheetView>
  </sheetViews>
  <sheetFormatPr baseColWidth="10" defaultRowHeight="15"/>
  <cols>
    <col min="1" max="1" width="29.28515625" customWidth="1"/>
    <col min="2" max="2" width="18.85546875" bestFit="1" customWidth="1"/>
    <col min="3" max="3" width="17.85546875" customWidth="1"/>
    <col min="4" max="4" width="18.28515625" bestFit="1" customWidth="1"/>
    <col min="5" max="5" width="20.7109375" customWidth="1"/>
    <col min="6" max="6" width="25.42578125" customWidth="1"/>
  </cols>
  <sheetData>
    <row r="2" spans="1:6" ht="31.5" customHeight="1">
      <c r="A2" s="74" t="s">
        <v>175</v>
      </c>
      <c r="B2" s="74"/>
      <c r="C2" s="74"/>
      <c r="D2" s="74"/>
      <c r="E2" s="74"/>
      <c r="F2" s="74"/>
    </row>
    <row r="4" spans="1:6">
      <c r="A4" s="9" t="s">
        <v>20</v>
      </c>
      <c r="B4" s="9" t="s">
        <v>21</v>
      </c>
      <c r="C4" s="9" t="s">
        <v>22</v>
      </c>
      <c r="D4" s="9" t="s">
        <v>23</v>
      </c>
      <c r="E4" s="9" t="s">
        <v>24</v>
      </c>
      <c r="F4" s="9" t="s">
        <v>94</v>
      </c>
    </row>
    <row r="5" spans="1:6" ht="60">
      <c r="A5" s="72" t="s">
        <v>100</v>
      </c>
      <c r="B5" s="73">
        <f>SUM(B6:B13)</f>
        <v>121541500000</v>
      </c>
      <c r="C5" s="73">
        <f t="shared" ref="C5:E5" si="0">SUM(C6:C13)</f>
        <v>28595252958</v>
      </c>
      <c r="D5" s="73">
        <f t="shared" si="0"/>
        <v>37837472191</v>
      </c>
      <c r="E5" s="73">
        <f t="shared" si="0"/>
        <v>112299280767</v>
      </c>
      <c r="F5" s="70" t="s">
        <v>199</v>
      </c>
    </row>
    <row r="6" spans="1:6" ht="150">
      <c r="A6" s="16" t="s">
        <v>68</v>
      </c>
      <c r="B6" s="17">
        <v>12000000000</v>
      </c>
      <c r="C6" s="17">
        <v>0</v>
      </c>
      <c r="D6" s="17">
        <f>7000000000+5000000000</f>
        <v>12000000000</v>
      </c>
      <c r="E6" s="17">
        <f t="shared" ref="E6:E13" si="1">+B6+C6-D6</f>
        <v>0</v>
      </c>
      <c r="F6" s="14" t="s">
        <v>178</v>
      </c>
    </row>
    <row r="7" spans="1:6" ht="45">
      <c r="A7" s="16" t="s">
        <v>96</v>
      </c>
      <c r="B7" s="17">
        <v>0</v>
      </c>
      <c r="C7" s="17">
        <v>7000000000</v>
      </c>
      <c r="D7" s="17">
        <v>0</v>
      </c>
      <c r="E7" s="17">
        <f t="shared" si="1"/>
        <v>7000000000</v>
      </c>
      <c r="F7" s="14" t="s">
        <v>106</v>
      </c>
    </row>
    <row r="8" spans="1:6" ht="97.5" customHeight="1">
      <c r="A8" s="16" t="s">
        <v>79</v>
      </c>
      <c r="B8" s="17">
        <v>6000000000</v>
      </c>
      <c r="C8" s="17">
        <v>0</v>
      </c>
      <c r="D8" s="17">
        <v>6000000000</v>
      </c>
      <c r="E8" s="17">
        <f t="shared" si="1"/>
        <v>0</v>
      </c>
      <c r="F8" s="14" t="s">
        <v>182</v>
      </c>
    </row>
    <row r="9" spans="1:6" ht="120">
      <c r="A9" s="16" t="s">
        <v>97</v>
      </c>
      <c r="B9" s="17">
        <v>0</v>
      </c>
      <c r="C9" s="17">
        <f>7297626479+5400000000+1897626479</f>
        <v>14595252958</v>
      </c>
      <c r="D9" s="17">
        <v>7297626479</v>
      </c>
      <c r="E9" s="17">
        <f t="shared" si="1"/>
        <v>7297626479</v>
      </c>
      <c r="F9" s="14" t="s">
        <v>183</v>
      </c>
    </row>
    <row r="10" spans="1:6" ht="120">
      <c r="A10" s="16" t="s">
        <v>83</v>
      </c>
      <c r="B10" s="17">
        <v>5500000000</v>
      </c>
      <c r="C10" s="17">
        <f>2000000000+5000000000</f>
        <v>7000000000</v>
      </c>
      <c r="D10" s="17">
        <v>0</v>
      </c>
      <c r="E10" s="17">
        <f t="shared" si="1"/>
        <v>12500000000</v>
      </c>
      <c r="F10" s="14" t="s">
        <v>202</v>
      </c>
    </row>
    <row r="11" spans="1:6" ht="105">
      <c r="A11" s="16" t="s">
        <v>86</v>
      </c>
      <c r="B11" s="17">
        <v>30541500000</v>
      </c>
      <c r="C11" s="17">
        <v>0</v>
      </c>
      <c r="D11" s="17">
        <v>4000000000</v>
      </c>
      <c r="E11" s="17">
        <f t="shared" si="1"/>
        <v>26541500000</v>
      </c>
      <c r="F11" s="14" t="s">
        <v>179</v>
      </c>
    </row>
    <row r="12" spans="1:6" ht="105">
      <c r="A12" s="16" t="s">
        <v>87</v>
      </c>
      <c r="B12" s="17">
        <v>66300000000</v>
      </c>
      <c r="C12" s="17">
        <v>0</v>
      </c>
      <c r="D12" s="17">
        <v>7339845712</v>
      </c>
      <c r="E12" s="17">
        <f t="shared" si="1"/>
        <v>58960154288</v>
      </c>
      <c r="F12" s="14" t="s">
        <v>180</v>
      </c>
    </row>
    <row r="13" spans="1:6" ht="105">
      <c r="A13" s="16" t="s">
        <v>89</v>
      </c>
      <c r="B13" s="17">
        <v>1200000000</v>
      </c>
      <c r="C13" s="17">
        <v>0</v>
      </c>
      <c r="D13" s="17">
        <v>1200000000</v>
      </c>
      <c r="E13" s="17">
        <f t="shared" si="1"/>
        <v>0</v>
      </c>
      <c r="F13" s="14" t="s">
        <v>181</v>
      </c>
    </row>
    <row r="15" spans="1:6">
      <c r="C15" s="25"/>
    </row>
  </sheetData>
  <mergeCells count="1">
    <mergeCell ref="A2:F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3"/>
  <sheetViews>
    <sheetView showGridLines="0" workbookViewId="0">
      <pane ySplit="6" topLeftCell="A40" activePane="bottomLeft" state="frozen"/>
      <selection pane="bottomLeft" activeCell="V8" sqref="V8"/>
    </sheetView>
  </sheetViews>
  <sheetFormatPr baseColWidth="10" defaultRowHeight="15"/>
  <cols>
    <col min="1" max="1" width="4.5703125" style="26" customWidth="1"/>
    <col min="2" max="2" width="4.28515625" style="26" customWidth="1"/>
    <col min="3" max="3" width="4.5703125" style="26" customWidth="1"/>
    <col min="4" max="4" width="5" style="26" customWidth="1"/>
    <col min="5" max="5" width="4.42578125" style="26" customWidth="1"/>
    <col min="6" max="6" width="5.42578125" style="26" customWidth="1"/>
    <col min="7" max="7" width="5" style="26" customWidth="1"/>
    <col min="8" max="8" width="5.5703125" style="26" customWidth="1"/>
    <col min="9" max="9" width="26.7109375" style="26" customWidth="1"/>
    <col min="10" max="10" width="18.85546875" style="26" customWidth="1"/>
    <col min="11" max="11" width="19" style="26" customWidth="1"/>
    <col min="12" max="13" width="17.85546875" style="26" customWidth="1"/>
    <col min="14" max="14" width="16.140625" style="26" hidden="1" customWidth="1"/>
    <col min="15" max="17" width="18.85546875" style="26" hidden="1" customWidth="1"/>
    <col min="18" max="18" width="17.42578125" style="26" hidden="1" customWidth="1"/>
    <col min="19" max="19" width="8.140625" style="26" hidden="1" customWidth="1"/>
    <col min="20" max="20" width="9" style="26" hidden="1" customWidth="1"/>
    <col min="21" max="21" width="8.28515625" style="26" hidden="1" customWidth="1"/>
    <col min="22" max="16384" width="11.42578125" style="26"/>
  </cols>
  <sheetData>
    <row r="1" spans="1:21">
      <c r="A1" s="75" t="s">
        <v>185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</row>
    <row r="2" spans="1:21">
      <c r="A2" s="75" t="s">
        <v>107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</row>
    <row r="3" spans="1:21">
      <c r="A3" s="75" t="s">
        <v>186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</row>
    <row r="4" spans="1:21" ht="15.75" thickBot="1">
      <c r="A4" s="27" t="s">
        <v>1</v>
      </c>
      <c r="B4" s="27" t="s">
        <v>1</v>
      </c>
      <c r="C4" s="27" t="s">
        <v>1</v>
      </c>
      <c r="D4" s="27" t="s">
        <v>1</v>
      </c>
      <c r="E4" s="27" t="s">
        <v>1</v>
      </c>
      <c r="F4" s="27" t="s">
        <v>1</v>
      </c>
      <c r="G4" s="27" t="s">
        <v>1</v>
      </c>
      <c r="H4" s="27" t="s">
        <v>1</v>
      </c>
      <c r="I4" s="27" t="s">
        <v>1</v>
      </c>
      <c r="J4" s="27" t="s">
        <v>1</v>
      </c>
      <c r="K4" s="27" t="s">
        <v>1</v>
      </c>
      <c r="L4" s="27" t="s">
        <v>1</v>
      </c>
      <c r="M4" s="27" t="s">
        <v>1</v>
      </c>
      <c r="N4" s="27" t="s">
        <v>1</v>
      </c>
      <c r="O4" s="27" t="s">
        <v>1</v>
      </c>
      <c r="P4" s="27" t="s">
        <v>1</v>
      </c>
      <c r="Q4" s="27" t="s">
        <v>1</v>
      </c>
      <c r="R4" s="28" t="s">
        <v>187</v>
      </c>
    </row>
    <row r="5" spans="1:21" ht="24.75" thickBot="1">
      <c r="A5" s="29" t="s">
        <v>9</v>
      </c>
      <c r="B5" s="29" t="s">
        <v>10</v>
      </c>
      <c r="C5" s="29" t="s">
        <v>11</v>
      </c>
      <c r="D5" s="29" t="s">
        <v>12</v>
      </c>
      <c r="E5" s="29" t="s">
        <v>13</v>
      </c>
      <c r="F5" s="29" t="s">
        <v>14</v>
      </c>
      <c r="G5" s="29" t="s">
        <v>18</v>
      </c>
      <c r="H5" s="29" t="s">
        <v>19</v>
      </c>
      <c r="I5" s="29" t="s">
        <v>20</v>
      </c>
      <c r="J5" s="29" t="s">
        <v>21</v>
      </c>
      <c r="K5" s="29" t="s">
        <v>22</v>
      </c>
      <c r="L5" s="29" t="s">
        <v>23</v>
      </c>
      <c r="M5" s="29" t="s">
        <v>24</v>
      </c>
      <c r="N5" s="29" t="s">
        <v>108</v>
      </c>
      <c r="O5" s="29" t="s">
        <v>109</v>
      </c>
      <c r="P5" s="29" t="s">
        <v>110</v>
      </c>
      <c r="Q5" s="29" t="s">
        <v>111</v>
      </c>
      <c r="R5" s="30" t="s">
        <v>112</v>
      </c>
      <c r="S5" s="30" t="s">
        <v>113</v>
      </c>
      <c r="T5" s="30" t="s">
        <v>188</v>
      </c>
      <c r="U5" s="30" t="s">
        <v>189</v>
      </c>
    </row>
    <row r="6" spans="1:21" ht="39.950000000000003" customHeight="1" thickBot="1">
      <c r="A6" s="31" t="s">
        <v>27</v>
      </c>
      <c r="B6" s="31"/>
      <c r="C6" s="31"/>
      <c r="D6" s="31"/>
      <c r="E6" s="31"/>
      <c r="F6" s="31"/>
      <c r="G6" s="31"/>
      <c r="H6" s="31"/>
      <c r="I6" s="32" t="s">
        <v>190</v>
      </c>
      <c r="J6" s="33">
        <f>+J7+J14+J17</f>
        <v>306076900000</v>
      </c>
      <c r="K6" s="33">
        <f t="shared" ref="K6:Q6" si="0">+K7+K14+K17</f>
        <v>114409988041</v>
      </c>
      <c r="L6" s="33">
        <f t="shared" si="0"/>
        <v>50814613041</v>
      </c>
      <c r="M6" s="33">
        <f t="shared" si="0"/>
        <v>369672275000</v>
      </c>
      <c r="N6" s="33">
        <f t="shared" si="0"/>
        <v>500386959</v>
      </c>
      <c r="O6" s="33">
        <f t="shared" si="0"/>
        <v>356861152738.44</v>
      </c>
      <c r="P6" s="33">
        <f t="shared" si="0"/>
        <v>356809472738.44</v>
      </c>
      <c r="Q6" s="33">
        <f t="shared" si="0"/>
        <v>324376854618.38995</v>
      </c>
      <c r="R6" s="34">
        <f t="shared" ref="R6:R69" si="1">+M6-O6</f>
        <v>12811122261.559998</v>
      </c>
      <c r="S6" s="35">
        <f t="shared" ref="S6:S32" si="2">+O6/M6</f>
        <v>0.96534464949647636</v>
      </c>
      <c r="T6" s="35">
        <f t="shared" ref="T6:T32" si="3">+P6/M6</f>
        <v>0.9652048499943362</v>
      </c>
      <c r="U6" s="35">
        <f t="shared" ref="U6:U32" si="4">+Q6/M6</f>
        <v>0.87747141604922885</v>
      </c>
    </row>
    <row r="7" spans="1:21" ht="39.950000000000003" customHeight="1" thickBot="1">
      <c r="A7" s="36" t="s">
        <v>27</v>
      </c>
      <c r="B7" s="36"/>
      <c r="C7" s="36"/>
      <c r="D7" s="36"/>
      <c r="E7" s="36"/>
      <c r="F7" s="36"/>
      <c r="G7" s="36"/>
      <c r="H7" s="36"/>
      <c r="I7" s="37" t="s">
        <v>90</v>
      </c>
      <c r="J7" s="38">
        <f>SUM(J8:J13)</f>
        <v>37447700000</v>
      </c>
      <c r="K7" s="38">
        <f t="shared" ref="K7:Q7" si="5">SUM(K8:K13)</f>
        <v>2848000000</v>
      </c>
      <c r="L7" s="38">
        <f t="shared" si="5"/>
        <v>83000000</v>
      </c>
      <c r="M7" s="38">
        <f t="shared" si="5"/>
        <v>40212700000</v>
      </c>
      <c r="N7" s="38">
        <f t="shared" si="5"/>
        <v>0</v>
      </c>
      <c r="O7" s="38">
        <f t="shared" si="5"/>
        <v>38118761747.379997</v>
      </c>
      <c r="P7" s="38">
        <f t="shared" si="5"/>
        <v>38118761747.379997</v>
      </c>
      <c r="Q7" s="38">
        <f t="shared" si="5"/>
        <v>37690339970.879997</v>
      </c>
      <c r="R7" s="39">
        <f t="shared" si="1"/>
        <v>2093938252.6200027</v>
      </c>
      <c r="S7" s="40">
        <f t="shared" si="2"/>
        <v>0.94792843423545292</v>
      </c>
      <c r="T7" s="40">
        <f t="shared" si="3"/>
        <v>0.94792843423545292</v>
      </c>
      <c r="U7" s="40">
        <f t="shared" si="4"/>
        <v>0.93727454189547077</v>
      </c>
    </row>
    <row r="8" spans="1:21" ht="39.950000000000003" customHeight="1" thickBot="1">
      <c r="A8" s="41" t="s">
        <v>27</v>
      </c>
      <c r="B8" s="41" t="s">
        <v>28</v>
      </c>
      <c r="C8" s="41" t="s">
        <v>115</v>
      </c>
      <c r="D8" s="41" t="s">
        <v>28</v>
      </c>
      <c r="E8" s="41" t="s">
        <v>28</v>
      </c>
      <c r="F8" s="41"/>
      <c r="G8" s="41" t="s">
        <v>30</v>
      </c>
      <c r="H8" s="41" t="s">
        <v>31</v>
      </c>
      <c r="I8" s="42" t="s">
        <v>32</v>
      </c>
      <c r="J8" s="43">
        <v>12779000000</v>
      </c>
      <c r="K8" s="43">
        <v>0</v>
      </c>
      <c r="L8" s="43">
        <v>83000000</v>
      </c>
      <c r="M8" s="43">
        <v>12696000000</v>
      </c>
      <c r="N8" s="43">
        <v>0</v>
      </c>
      <c r="O8" s="43">
        <v>11897713956.98</v>
      </c>
      <c r="P8" s="43">
        <v>11897713956.98</v>
      </c>
      <c r="Q8" s="43">
        <v>11897713956.98</v>
      </c>
      <c r="R8" s="44">
        <f t="shared" si="1"/>
        <v>798286043.02000046</v>
      </c>
      <c r="S8" s="45">
        <f t="shared" si="2"/>
        <v>0.93712302748739762</v>
      </c>
      <c r="T8" s="45">
        <f t="shared" si="3"/>
        <v>0.93712302748739762</v>
      </c>
      <c r="U8" s="45">
        <f t="shared" si="4"/>
        <v>0.93712302748739762</v>
      </c>
    </row>
    <row r="9" spans="1:21" ht="39.950000000000003" customHeight="1" thickBot="1">
      <c r="A9" s="41" t="s">
        <v>27</v>
      </c>
      <c r="B9" s="41" t="s">
        <v>28</v>
      </c>
      <c r="C9" s="41" t="s">
        <v>115</v>
      </c>
      <c r="D9" s="41" t="s">
        <v>28</v>
      </c>
      <c r="E9" s="41" t="s">
        <v>33</v>
      </c>
      <c r="F9" s="41"/>
      <c r="G9" s="41" t="s">
        <v>30</v>
      </c>
      <c r="H9" s="41" t="s">
        <v>31</v>
      </c>
      <c r="I9" s="42" t="s">
        <v>34</v>
      </c>
      <c r="J9" s="43">
        <v>2183000000</v>
      </c>
      <c r="K9" s="43">
        <v>0</v>
      </c>
      <c r="L9" s="43">
        <v>0</v>
      </c>
      <c r="M9" s="43">
        <v>2183000000</v>
      </c>
      <c r="N9" s="43">
        <v>0</v>
      </c>
      <c r="O9" s="43">
        <v>2106106750.95</v>
      </c>
      <c r="P9" s="43">
        <v>2106106750.95</v>
      </c>
      <c r="Q9" s="43">
        <v>2106106750.95</v>
      </c>
      <c r="R9" s="44">
        <f t="shared" si="1"/>
        <v>76893249.049999952</v>
      </c>
      <c r="S9" s="45">
        <f t="shared" si="2"/>
        <v>0.96477634033440218</v>
      </c>
      <c r="T9" s="45">
        <f t="shared" si="3"/>
        <v>0.96477634033440218</v>
      </c>
      <c r="U9" s="45">
        <f t="shared" si="4"/>
        <v>0.96477634033440218</v>
      </c>
    </row>
    <row r="10" spans="1:21" ht="39.950000000000003" customHeight="1" thickBot="1">
      <c r="A10" s="41" t="s">
        <v>27</v>
      </c>
      <c r="B10" s="41" t="s">
        <v>28</v>
      </c>
      <c r="C10" s="41" t="s">
        <v>115</v>
      </c>
      <c r="D10" s="41" t="s">
        <v>28</v>
      </c>
      <c r="E10" s="41" t="s">
        <v>35</v>
      </c>
      <c r="F10" s="41"/>
      <c r="G10" s="41" t="s">
        <v>30</v>
      </c>
      <c r="H10" s="41" t="s">
        <v>31</v>
      </c>
      <c r="I10" s="42" t="s">
        <v>36</v>
      </c>
      <c r="J10" s="43">
        <v>8900000000</v>
      </c>
      <c r="K10" s="43">
        <v>37000000</v>
      </c>
      <c r="L10" s="43">
        <v>0</v>
      </c>
      <c r="M10" s="43">
        <v>8937000000</v>
      </c>
      <c r="N10" s="43">
        <v>0</v>
      </c>
      <c r="O10" s="43">
        <v>8898416905.4599991</v>
      </c>
      <c r="P10" s="43">
        <v>8898416905.4599991</v>
      </c>
      <c r="Q10" s="43">
        <v>8898416905.4599991</v>
      </c>
      <c r="R10" s="44">
        <f t="shared" si="1"/>
        <v>38583094.540000916</v>
      </c>
      <c r="S10" s="45">
        <f t="shared" si="2"/>
        <v>0.99568276887769935</v>
      </c>
      <c r="T10" s="45">
        <f t="shared" si="3"/>
        <v>0.99568276887769935</v>
      </c>
      <c r="U10" s="45">
        <f t="shared" si="4"/>
        <v>0.99568276887769935</v>
      </c>
    </row>
    <row r="11" spans="1:21" ht="39.950000000000003" customHeight="1" thickBot="1">
      <c r="A11" s="41" t="s">
        <v>27</v>
      </c>
      <c r="B11" s="41" t="s">
        <v>28</v>
      </c>
      <c r="C11" s="41" t="s">
        <v>115</v>
      </c>
      <c r="D11" s="41" t="s">
        <v>28</v>
      </c>
      <c r="E11" s="41" t="s">
        <v>116</v>
      </c>
      <c r="F11" s="41"/>
      <c r="G11" s="41" t="s">
        <v>30</v>
      </c>
      <c r="H11" s="41" t="s">
        <v>31</v>
      </c>
      <c r="I11" s="42" t="s">
        <v>37</v>
      </c>
      <c r="J11" s="43">
        <v>455300000</v>
      </c>
      <c r="K11" s="43">
        <v>46000000</v>
      </c>
      <c r="L11" s="43">
        <v>0</v>
      </c>
      <c r="M11" s="43">
        <v>501300000</v>
      </c>
      <c r="N11" s="43">
        <v>0</v>
      </c>
      <c r="O11" s="43">
        <v>501138956.60000002</v>
      </c>
      <c r="P11" s="43">
        <v>501138956.60000002</v>
      </c>
      <c r="Q11" s="43">
        <v>471138956.60000002</v>
      </c>
      <c r="R11" s="44">
        <f t="shared" si="1"/>
        <v>161043.39999997616</v>
      </c>
      <c r="S11" s="45">
        <f t="shared" si="2"/>
        <v>0.99967874845401961</v>
      </c>
      <c r="T11" s="45">
        <f t="shared" si="3"/>
        <v>0.99967874845401961</v>
      </c>
      <c r="U11" s="45">
        <f t="shared" si="4"/>
        <v>0.93983434390584486</v>
      </c>
    </row>
    <row r="12" spans="1:21" ht="39.950000000000003" customHeight="1" thickBot="1">
      <c r="A12" s="41" t="s">
        <v>27</v>
      </c>
      <c r="B12" s="41" t="s">
        <v>28</v>
      </c>
      <c r="C12" s="41" t="s">
        <v>115</v>
      </c>
      <c r="D12" s="41" t="s">
        <v>38</v>
      </c>
      <c r="E12" s="41"/>
      <c r="F12" s="41"/>
      <c r="G12" s="41" t="s">
        <v>30</v>
      </c>
      <c r="H12" s="41" t="s">
        <v>31</v>
      </c>
      <c r="I12" s="42" t="s">
        <v>39</v>
      </c>
      <c r="J12" s="43">
        <v>6593400000</v>
      </c>
      <c r="K12" s="43">
        <v>2765000000</v>
      </c>
      <c r="L12" s="43">
        <v>0</v>
      </c>
      <c r="M12" s="43">
        <v>9358400000</v>
      </c>
      <c r="N12" s="43">
        <v>0</v>
      </c>
      <c r="O12" s="43">
        <v>8934966350.3899994</v>
      </c>
      <c r="P12" s="43">
        <v>8934966350.3899994</v>
      </c>
      <c r="Q12" s="43">
        <v>8581239241.8900003</v>
      </c>
      <c r="R12" s="44">
        <f t="shared" si="1"/>
        <v>423433649.61000061</v>
      </c>
      <c r="S12" s="45">
        <f t="shared" si="2"/>
        <v>0.95475362779855522</v>
      </c>
      <c r="T12" s="45">
        <f t="shared" si="3"/>
        <v>0.95475362779855522</v>
      </c>
      <c r="U12" s="45">
        <f t="shared" si="4"/>
        <v>0.91695580888720296</v>
      </c>
    </row>
    <row r="13" spans="1:21" ht="39.950000000000003" customHeight="1" thickBot="1">
      <c r="A13" s="41" t="s">
        <v>27</v>
      </c>
      <c r="B13" s="41" t="s">
        <v>28</v>
      </c>
      <c r="C13" s="41" t="s">
        <v>115</v>
      </c>
      <c r="D13" s="41" t="s">
        <v>35</v>
      </c>
      <c r="E13" s="41"/>
      <c r="F13" s="41"/>
      <c r="G13" s="41" t="s">
        <v>30</v>
      </c>
      <c r="H13" s="41" t="s">
        <v>31</v>
      </c>
      <c r="I13" s="42" t="s">
        <v>40</v>
      </c>
      <c r="J13" s="43">
        <v>6537000000</v>
      </c>
      <c r="K13" s="43">
        <v>0</v>
      </c>
      <c r="L13" s="43">
        <v>0</v>
      </c>
      <c r="M13" s="43">
        <v>6537000000</v>
      </c>
      <c r="N13" s="43">
        <v>0</v>
      </c>
      <c r="O13" s="43">
        <v>5780418827</v>
      </c>
      <c r="P13" s="43">
        <v>5780418827</v>
      </c>
      <c r="Q13" s="43">
        <v>5735724159</v>
      </c>
      <c r="R13" s="44">
        <f t="shared" si="1"/>
        <v>756581173</v>
      </c>
      <c r="S13" s="45">
        <f t="shared" si="2"/>
        <v>0.88426171439498236</v>
      </c>
      <c r="T13" s="45">
        <f t="shared" si="3"/>
        <v>0.88426171439498236</v>
      </c>
      <c r="U13" s="45">
        <f t="shared" si="4"/>
        <v>0.87742453097751261</v>
      </c>
    </row>
    <row r="14" spans="1:21" ht="39.950000000000003" customHeight="1" thickBot="1">
      <c r="A14" s="36" t="s">
        <v>27</v>
      </c>
      <c r="B14" s="36"/>
      <c r="C14" s="36"/>
      <c r="D14" s="36"/>
      <c r="E14" s="36"/>
      <c r="F14" s="36"/>
      <c r="G14" s="36"/>
      <c r="H14" s="36"/>
      <c r="I14" s="37" t="s">
        <v>91</v>
      </c>
      <c r="J14" s="38">
        <f>+J15+J16</f>
        <v>9997200000</v>
      </c>
      <c r="K14" s="38">
        <f t="shared" ref="K14:Q14" si="6">+K15+K16</f>
        <v>2759882062</v>
      </c>
      <c r="L14" s="38">
        <f t="shared" si="6"/>
        <v>0</v>
      </c>
      <c r="M14" s="38">
        <f t="shared" si="6"/>
        <v>12757082062</v>
      </c>
      <c r="N14" s="38">
        <f t="shared" si="6"/>
        <v>0</v>
      </c>
      <c r="O14" s="38">
        <f t="shared" si="6"/>
        <v>11655507504.68</v>
      </c>
      <c r="P14" s="38">
        <f t="shared" si="6"/>
        <v>11603827504.68</v>
      </c>
      <c r="Q14" s="38">
        <f t="shared" si="6"/>
        <v>10772740692.42</v>
      </c>
      <c r="R14" s="39">
        <f t="shared" si="1"/>
        <v>1101574557.3199997</v>
      </c>
      <c r="S14" s="40">
        <f t="shared" si="2"/>
        <v>0.9136499591390651</v>
      </c>
      <c r="T14" s="40">
        <f t="shared" si="3"/>
        <v>0.9095988760035304</v>
      </c>
      <c r="U14" s="40">
        <f t="shared" si="4"/>
        <v>0.84445178294409251</v>
      </c>
    </row>
    <row r="15" spans="1:21" ht="39.950000000000003" customHeight="1" thickBot="1">
      <c r="A15" s="41" t="s">
        <v>27</v>
      </c>
      <c r="B15" s="41" t="s">
        <v>38</v>
      </c>
      <c r="C15" s="41" t="s">
        <v>115</v>
      </c>
      <c r="D15" s="41" t="s">
        <v>41</v>
      </c>
      <c r="E15" s="41"/>
      <c r="F15" s="41"/>
      <c r="G15" s="41" t="s">
        <v>30</v>
      </c>
      <c r="H15" s="41" t="s">
        <v>31</v>
      </c>
      <c r="I15" s="42" t="s">
        <v>42</v>
      </c>
      <c r="J15" s="43">
        <v>808000000</v>
      </c>
      <c r="K15" s="43">
        <v>135600000</v>
      </c>
      <c r="L15" s="43">
        <v>0</v>
      </c>
      <c r="M15" s="43">
        <v>943600000</v>
      </c>
      <c r="N15" s="43">
        <v>0</v>
      </c>
      <c r="O15" s="43">
        <v>936255774</v>
      </c>
      <c r="P15" s="43">
        <v>936255774</v>
      </c>
      <c r="Q15" s="43">
        <v>936255774</v>
      </c>
      <c r="R15" s="44">
        <f t="shared" si="1"/>
        <v>7344226</v>
      </c>
      <c r="S15" s="45">
        <f t="shared" si="2"/>
        <v>0.99221680161085202</v>
      </c>
      <c r="T15" s="45">
        <f t="shared" si="3"/>
        <v>0.99221680161085202</v>
      </c>
      <c r="U15" s="45">
        <f t="shared" si="4"/>
        <v>0.99221680161085202</v>
      </c>
    </row>
    <row r="16" spans="1:21" ht="39.950000000000003" customHeight="1" thickBot="1">
      <c r="A16" s="41" t="s">
        <v>27</v>
      </c>
      <c r="B16" s="41" t="s">
        <v>38</v>
      </c>
      <c r="C16" s="41" t="s">
        <v>115</v>
      </c>
      <c r="D16" s="41" t="s">
        <v>33</v>
      </c>
      <c r="E16" s="41"/>
      <c r="F16" s="41"/>
      <c r="G16" s="41" t="s">
        <v>30</v>
      </c>
      <c r="H16" s="41" t="s">
        <v>31</v>
      </c>
      <c r="I16" s="42" t="s">
        <v>43</v>
      </c>
      <c r="J16" s="43">
        <v>9189200000</v>
      </c>
      <c r="K16" s="43">
        <v>2624282062</v>
      </c>
      <c r="L16" s="43">
        <v>0</v>
      </c>
      <c r="M16" s="43">
        <v>11813482062</v>
      </c>
      <c r="N16" s="43">
        <v>0</v>
      </c>
      <c r="O16" s="43">
        <v>10719251730.68</v>
      </c>
      <c r="P16" s="43">
        <v>10667571730.68</v>
      </c>
      <c r="Q16" s="43">
        <v>9836484918.4200001</v>
      </c>
      <c r="R16" s="44">
        <f t="shared" si="1"/>
        <v>1094230331.3199997</v>
      </c>
      <c r="S16" s="45">
        <f t="shared" si="2"/>
        <v>0.90737444509779464</v>
      </c>
      <c r="T16" s="45">
        <f t="shared" si="3"/>
        <v>0.90299978234139722</v>
      </c>
      <c r="U16" s="45">
        <f t="shared" si="4"/>
        <v>0.83264907558971668</v>
      </c>
    </row>
    <row r="17" spans="1:21" ht="39.950000000000003" customHeight="1" thickBot="1">
      <c r="A17" s="36" t="s">
        <v>27</v>
      </c>
      <c r="B17" s="36"/>
      <c r="C17" s="36"/>
      <c r="D17" s="36"/>
      <c r="E17" s="36"/>
      <c r="F17" s="36"/>
      <c r="G17" s="36"/>
      <c r="H17" s="36"/>
      <c r="I17" s="37" t="s">
        <v>117</v>
      </c>
      <c r="J17" s="38">
        <f>+J18+J35</f>
        <v>258632000000</v>
      </c>
      <c r="K17" s="38">
        <f t="shared" ref="K17:Q17" si="7">+K18+K35</f>
        <v>108802105979</v>
      </c>
      <c r="L17" s="38">
        <f t="shared" si="7"/>
        <v>50731613041</v>
      </c>
      <c r="M17" s="38">
        <f t="shared" si="7"/>
        <v>316702492938</v>
      </c>
      <c r="N17" s="38">
        <f t="shared" si="7"/>
        <v>500386959</v>
      </c>
      <c r="O17" s="38">
        <f t="shared" si="7"/>
        <v>307086883486.38</v>
      </c>
      <c r="P17" s="38">
        <f t="shared" si="7"/>
        <v>307086883486.38</v>
      </c>
      <c r="Q17" s="38">
        <f t="shared" si="7"/>
        <v>275913773955.08997</v>
      </c>
      <c r="R17" s="39">
        <f t="shared" si="1"/>
        <v>9615609451.6199951</v>
      </c>
      <c r="S17" s="40">
        <f t="shared" si="2"/>
        <v>0.96963835250421471</v>
      </c>
      <c r="T17" s="40">
        <f t="shared" si="3"/>
        <v>0.96963835250421471</v>
      </c>
      <c r="U17" s="40">
        <f t="shared" si="4"/>
        <v>0.87120808995054189</v>
      </c>
    </row>
    <row r="18" spans="1:21" ht="39.950000000000003" customHeight="1" thickBot="1">
      <c r="A18" s="46" t="s">
        <v>27</v>
      </c>
      <c r="B18" s="46">
        <v>3</v>
      </c>
      <c r="C18" s="46"/>
      <c r="D18" s="46"/>
      <c r="E18" s="46"/>
      <c r="F18" s="46"/>
      <c r="G18" s="46"/>
      <c r="H18" s="46"/>
      <c r="I18" s="47" t="s">
        <v>191</v>
      </c>
      <c r="J18" s="48">
        <f>SUM(J19:J34)</f>
        <v>70945200000</v>
      </c>
      <c r="K18" s="48">
        <f t="shared" ref="K18:Q18" si="8">SUM(K19:K34)</f>
        <v>66064105979</v>
      </c>
      <c r="L18" s="48">
        <f t="shared" si="8"/>
        <v>48731613041</v>
      </c>
      <c r="M18" s="48">
        <f t="shared" si="8"/>
        <v>88277692938</v>
      </c>
      <c r="N18" s="48">
        <f t="shared" si="8"/>
        <v>500386959</v>
      </c>
      <c r="O18" s="48">
        <f t="shared" si="8"/>
        <v>78662083486.380005</v>
      </c>
      <c r="P18" s="48">
        <f t="shared" si="8"/>
        <v>78662083486.380005</v>
      </c>
      <c r="Q18" s="48">
        <f t="shared" si="8"/>
        <v>77538949187.899994</v>
      </c>
      <c r="R18" s="49">
        <f t="shared" si="1"/>
        <v>9615609451.6199951</v>
      </c>
      <c r="S18" s="50">
        <f t="shared" si="2"/>
        <v>0.89107543331050443</v>
      </c>
      <c r="T18" s="50">
        <f t="shared" si="3"/>
        <v>0.89107543331050443</v>
      </c>
      <c r="U18" s="50">
        <f t="shared" si="4"/>
        <v>0.87835269145918737</v>
      </c>
    </row>
    <row r="19" spans="1:21" ht="39.950000000000003" customHeight="1" thickBot="1">
      <c r="A19" s="41" t="s">
        <v>27</v>
      </c>
      <c r="B19" s="41" t="s">
        <v>41</v>
      </c>
      <c r="C19" s="41" t="s">
        <v>38</v>
      </c>
      <c r="D19" s="41" t="s">
        <v>28</v>
      </c>
      <c r="E19" s="41" t="s">
        <v>28</v>
      </c>
      <c r="F19" s="41"/>
      <c r="G19" s="41" t="s">
        <v>118</v>
      </c>
      <c r="H19" s="41" t="s">
        <v>119</v>
      </c>
      <c r="I19" s="42" t="s">
        <v>44</v>
      </c>
      <c r="J19" s="43">
        <v>931400000</v>
      </c>
      <c r="K19" s="43">
        <v>0</v>
      </c>
      <c r="L19" s="43">
        <v>0</v>
      </c>
      <c r="M19" s="43">
        <v>931400000</v>
      </c>
      <c r="N19" s="43">
        <v>0</v>
      </c>
      <c r="O19" s="43">
        <v>678846088</v>
      </c>
      <c r="P19" s="43">
        <v>678846088</v>
      </c>
      <c r="Q19" s="43">
        <v>678846088</v>
      </c>
      <c r="R19" s="44">
        <f t="shared" si="1"/>
        <v>252553912</v>
      </c>
      <c r="S19" s="45">
        <f t="shared" si="2"/>
        <v>0.72884484432037788</v>
      </c>
      <c r="T19" s="45">
        <f t="shared" si="3"/>
        <v>0.72884484432037788</v>
      </c>
      <c r="U19" s="45">
        <f t="shared" si="4"/>
        <v>0.72884484432037788</v>
      </c>
    </row>
    <row r="20" spans="1:21" ht="39.950000000000003" customHeight="1" thickBot="1">
      <c r="A20" s="41" t="s">
        <v>27</v>
      </c>
      <c r="B20" s="41" t="s">
        <v>41</v>
      </c>
      <c r="C20" s="41" t="s">
        <v>33</v>
      </c>
      <c r="D20" s="41" t="s">
        <v>28</v>
      </c>
      <c r="E20" s="41" t="s">
        <v>120</v>
      </c>
      <c r="F20" s="41"/>
      <c r="G20" s="41" t="s">
        <v>30</v>
      </c>
      <c r="H20" s="41" t="s">
        <v>31</v>
      </c>
      <c r="I20" s="42" t="s">
        <v>45</v>
      </c>
      <c r="J20" s="43">
        <v>47000000</v>
      </c>
      <c r="K20" s="43">
        <v>0</v>
      </c>
      <c r="L20" s="43">
        <v>0</v>
      </c>
      <c r="M20" s="43">
        <v>47000000</v>
      </c>
      <c r="N20" s="43">
        <v>0</v>
      </c>
      <c r="O20" s="43">
        <v>41700000</v>
      </c>
      <c r="P20" s="43">
        <v>41700000</v>
      </c>
      <c r="Q20" s="43">
        <v>41700000</v>
      </c>
      <c r="R20" s="44">
        <f t="shared" si="1"/>
        <v>5300000</v>
      </c>
      <c r="S20" s="45">
        <f t="shared" si="2"/>
        <v>0.88723404255319149</v>
      </c>
      <c r="T20" s="45">
        <f t="shared" si="3"/>
        <v>0.88723404255319149</v>
      </c>
      <c r="U20" s="45">
        <f t="shared" si="4"/>
        <v>0.88723404255319149</v>
      </c>
    </row>
    <row r="21" spans="1:21" ht="39.950000000000003" customHeight="1" thickBot="1">
      <c r="A21" s="41" t="s">
        <v>27</v>
      </c>
      <c r="B21" s="41" t="s">
        <v>41</v>
      </c>
      <c r="C21" s="41" t="s">
        <v>33</v>
      </c>
      <c r="D21" s="41" t="s">
        <v>28</v>
      </c>
      <c r="E21" s="41" t="s">
        <v>121</v>
      </c>
      <c r="F21" s="41"/>
      <c r="G21" s="41" t="s">
        <v>30</v>
      </c>
      <c r="H21" s="41" t="s">
        <v>31</v>
      </c>
      <c r="I21" s="42" t="s">
        <v>46</v>
      </c>
      <c r="J21" s="43">
        <v>1210700000</v>
      </c>
      <c r="K21" s="43">
        <v>331240000</v>
      </c>
      <c r="L21" s="43">
        <v>0</v>
      </c>
      <c r="M21" s="43">
        <v>1541940000</v>
      </c>
      <c r="N21" s="43">
        <v>0</v>
      </c>
      <c r="O21" s="43">
        <v>1540138054.4000001</v>
      </c>
      <c r="P21" s="43">
        <v>1540138054.4000001</v>
      </c>
      <c r="Q21" s="43">
        <v>1540138054.4000001</v>
      </c>
      <c r="R21" s="44">
        <f t="shared" si="1"/>
        <v>1801945.5999999046</v>
      </c>
      <c r="S21" s="45">
        <f t="shared" si="2"/>
        <v>0.99883137761521201</v>
      </c>
      <c r="T21" s="45">
        <f t="shared" si="3"/>
        <v>0.99883137761521201</v>
      </c>
      <c r="U21" s="45">
        <f t="shared" si="4"/>
        <v>0.99883137761521201</v>
      </c>
    </row>
    <row r="22" spans="1:21" ht="39.950000000000003" customHeight="1" thickBot="1">
      <c r="A22" s="41" t="s">
        <v>27</v>
      </c>
      <c r="B22" s="41" t="s">
        <v>41</v>
      </c>
      <c r="C22" s="41" t="s">
        <v>33</v>
      </c>
      <c r="D22" s="41" t="s">
        <v>28</v>
      </c>
      <c r="E22" s="41" t="s">
        <v>122</v>
      </c>
      <c r="F22" s="41"/>
      <c r="G22" s="41" t="s">
        <v>30</v>
      </c>
      <c r="H22" s="41" t="s">
        <v>31</v>
      </c>
      <c r="I22" s="42" t="s">
        <v>47</v>
      </c>
      <c r="J22" s="43">
        <v>201400000</v>
      </c>
      <c r="K22" s="43">
        <v>0</v>
      </c>
      <c r="L22" s="43">
        <v>0</v>
      </c>
      <c r="M22" s="43">
        <v>201400000</v>
      </c>
      <c r="N22" s="43">
        <v>0</v>
      </c>
      <c r="O22" s="43">
        <v>200971623.37</v>
      </c>
      <c r="P22" s="43">
        <v>200971623.37</v>
      </c>
      <c r="Q22" s="43">
        <v>200971623.37</v>
      </c>
      <c r="R22" s="44">
        <f t="shared" si="1"/>
        <v>428376.62999999523</v>
      </c>
      <c r="S22" s="45">
        <f t="shared" si="2"/>
        <v>0.99787300580933469</v>
      </c>
      <c r="T22" s="45">
        <f t="shared" si="3"/>
        <v>0.99787300580933469</v>
      </c>
      <c r="U22" s="45">
        <f t="shared" si="4"/>
        <v>0.99787300580933469</v>
      </c>
    </row>
    <row r="23" spans="1:21" ht="39.950000000000003" customHeight="1" thickBot="1">
      <c r="A23" s="41" t="s">
        <v>27</v>
      </c>
      <c r="B23" s="41" t="s">
        <v>41</v>
      </c>
      <c r="C23" s="41" t="s">
        <v>33</v>
      </c>
      <c r="D23" s="41" t="s">
        <v>28</v>
      </c>
      <c r="E23" s="41" t="s">
        <v>123</v>
      </c>
      <c r="F23" s="41"/>
      <c r="G23" s="41" t="s">
        <v>30</v>
      </c>
      <c r="H23" s="41" t="s">
        <v>31</v>
      </c>
      <c r="I23" s="42" t="s">
        <v>48</v>
      </c>
      <c r="J23" s="43">
        <v>4552200000</v>
      </c>
      <c r="K23" s="43">
        <v>1449877059</v>
      </c>
      <c r="L23" s="43">
        <v>0</v>
      </c>
      <c r="M23" s="43">
        <v>6002077059</v>
      </c>
      <c r="N23" s="43">
        <v>0</v>
      </c>
      <c r="O23" s="43">
        <v>6002077058.6899996</v>
      </c>
      <c r="P23" s="43">
        <v>6002077058.6899996</v>
      </c>
      <c r="Q23" s="43">
        <v>6002077058.6899996</v>
      </c>
      <c r="R23" s="44">
        <f t="shared" si="1"/>
        <v>0.31000041961669922</v>
      </c>
      <c r="S23" s="45">
        <f t="shared" si="2"/>
        <v>0.99999999994835109</v>
      </c>
      <c r="T23" s="45">
        <f t="shared" si="3"/>
        <v>0.99999999994835109</v>
      </c>
      <c r="U23" s="45">
        <f t="shared" si="4"/>
        <v>0.99999999994835109</v>
      </c>
    </row>
    <row r="24" spans="1:21" ht="39.950000000000003" customHeight="1" thickBot="1">
      <c r="A24" s="41" t="s">
        <v>27</v>
      </c>
      <c r="B24" s="41" t="s">
        <v>41</v>
      </c>
      <c r="C24" s="41" t="s">
        <v>33</v>
      </c>
      <c r="D24" s="41" t="s">
        <v>28</v>
      </c>
      <c r="E24" s="41" t="s">
        <v>124</v>
      </c>
      <c r="F24" s="41"/>
      <c r="G24" s="41" t="s">
        <v>30</v>
      </c>
      <c r="H24" s="41" t="s">
        <v>31</v>
      </c>
      <c r="I24" s="42" t="s">
        <v>49</v>
      </c>
      <c r="J24" s="43">
        <v>955200000</v>
      </c>
      <c r="K24" s="43">
        <v>287613920</v>
      </c>
      <c r="L24" s="43">
        <v>0</v>
      </c>
      <c r="M24" s="43">
        <v>1242813920</v>
      </c>
      <c r="N24" s="43">
        <v>0</v>
      </c>
      <c r="O24" s="43">
        <v>1242813920</v>
      </c>
      <c r="P24" s="43">
        <v>1242813920</v>
      </c>
      <c r="Q24" s="43">
        <v>1242813920</v>
      </c>
      <c r="R24" s="44">
        <f t="shared" si="1"/>
        <v>0</v>
      </c>
      <c r="S24" s="45">
        <f t="shared" si="2"/>
        <v>1</v>
      </c>
      <c r="T24" s="45">
        <f t="shared" si="3"/>
        <v>1</v>
      </c>
      <c r="U24" s="45">
        <f t="shared" si="4"/>
        <v>1</v>
      </c>
    </row>
    <row r="25" spans="1:21" ht="39.950000000000003" customHeight="1" thickBot="1">
      <c r="A25" s="41" t="s">
        <v>27</v>
      </c>
      <c r="B25" s="41" t="s">
        <v>41</v>
      </c>
      <c r="C25" s="41" t="s">
        <v>35</v>
      </c>
      <c r="D25" s="41" t="s">
        <v>28</v>
      </c>
      <c r="E25" s="41" t="s">
        <v>35</v>
      </c>
      <c r="F25" s="41"/>
      <c r="G25" s="41" t="s">
        <v>30</v>
      </c>
      <c r="H25" s="41" t="s">
        <v>31</v>
      </c>
      <c r="I25" s="42" t="s">
        <v>50</v>
      </c>
      <c r="J25" s="43">
        <v>268000000</v>
      </c>
      <c r="K25" s="43">
        <v>400000000</v>
      </c>
      <c r="L25" s="43">
        <v>0</v>
      </c>
      <c r="M25" s="43">
        <v>668000000</v>
      </c>
      <c r="N25" s="43">
        <v>0</v>
      </c>
      <c r="O25" s="43">
        <v>552663753</v>
      </c>
      <c r="P25" s="43">
        <v>552663753</v>
      </c>
      <c r="Q25" s="43">
        <v>279804753</v>
      </c>
      <c r="R25" s="44">
        <f t="shared" si="1"/>
        <v>115336247</v>
      </c>
      <c r="S25" s="45">
        <f t="shared" si="2"/>
        <v>0.82734094760479038</v>
      </c>
      <c r="T25" s="45">
        <f t="shared" si="3"/>
        <v>0.82734094760479038</v>
      </c>
      <c r="U25" s="45">
        <f t="shared" si="4"/>
        <v>0.41886939071856288</v>
      </c>
    </row>
    <row r="26" spans="1:21" ht="39.950000000000003" customHeight="1" thickBot="1">
      <c r="A26" s="41" t="s">
        <v>27</v>
      </c>
      <c r="B26" s="41" t="s">
        <v>41</v>
      </c>
      <c r="C26" s="41" t="s">
        <v>35</v>
      </c>
      <c r="D26" s="41" t="s">
        <v>28</v>
      </c>
      <c r="E26" s="41" t="s">
        <v>125</v>
      </c>
      <c r="F26" s="41"/>
      <c r="G26" s="41" t="s">
        <v>30</v>
      </c>
      <c r="H26" s="41" t="s">
        <v>31</v>
      </c>
      <c r="I26" s="42" t="s">
        <v>51</v>
      </c>
      <c r="J26" s="43">
        <v>3766000000</v>
      </c>
      <c r="K26" s="43">
        <v>0</v>
      </c>
      <c r="L26" s="43">
        <v>2400000000</v>
      </c>
      <c r="M26" s="43">
        <v>1366000000</v>
      </c>
      <c r="N26" s="43">
        <v>0</v>
      </c>
      <c r="O26" s="43">
        <v>153466809.63999999</v>
      </c>
      <c r="P26" s="43">
        <v>153466809.63999999</v>
      </c>
      <c r="Q26" s="43">
        <v>153466809.63999999</v>
      </c>
      <c r="R26" s="44">
        <f t="shared" si="1"/>
        <v>1212533190.3600001</v>
      </c>
      <c r="S26" s="45">
        <f t="shared" si="2"/>
        <v>0.11234759124450951</v>
      </c>
      <c r="T26" s="45">
        <f t="shared" si="3"/>
        <v>0.11234759124450951</v>
      </c>
      <c r="U26" s="45">
        <f t="shared" si="4"/>
        <v>0.11234759124450951</v>
      </c>
    </row>
    <row r="27" spans="1:21" ht="39.950000000000003" customHeight="1" thickBot="1">
      <c r="A27" s="41" t="s">
        <v>27</v>
      </c>
      <c r="B27" s="41" t="s">
        <v>41</v>
      </c>
      <c r="C27" s="41" t="s">
        <v>35</v>
      </c>
      <c r="D27" s="41" t="s">
        <v>28</v>
      </c>
      <c r="E27" s="41" t="s">
        <v>126</v>
      </c>
      <c r="F27" s="41"/>
      <c r="G27" s="41" t="s">
        <v>30</v>
      </c>
      <c r="H27" s="41" t="s">
        <v>31</v>
      </c>
      <c r="I27" s="42" t="s">
        <v>52</v>
      </c>
      <c r="J27" s="43">
        <v>29991300000</v>
      </c>
      <c r="K27" s="43">
        <v>0</v>
      </c>
      <c r="L27" s="43">
        <v>3000000000</v>
      </c>
      <c r="M27" s="43">
        <v>26991300000</v>
      </c>
      <c r="N27" s="43">
        <v>0</v>
      </c>
      <c r="O27" s="43">
        <v>25537585564.060001</v>
      </c>
      <c r="P27" s="43">
        <v>25537585564.060001</v>
      </c>
      <c r="Q27" s="43">
        <v>25173644867.580002</v>
      </c>
      <c r="R27" s="44">
        <f t="shared" si="1"/>
        <v>1453714435.9399986</v>
      </c>
      <c r="S27" s="45">
        <f t="shared" si="2"/>
        <v>0.94614137014741795</v>
      </c>
      <c r="T27" s="45">
        <f t="shared" si="3"/>
        <v>0.94614137014741795</v>
      </c>
      <c r="U27" s="45">
        <f t="shared" si="4"/>
        <v>0.93265774036745175</v>
      </c>
    </row>
    <row r="28" spans="1:21" ht="39.950000000000003" customHeight="1" thickBot="1">
      <c r="A28" s="41" t="s">
        <v>27</v>
      </c>
      <c r="B28" s="41" t="s">
        <v>41</v>
      </c>
      <c r="C28" s="41" t="s">
        <v>35</v>
      </c>
      <c r="D28" s="41" t="s">
        <v>41</v>
      </c>
      <c r="E28" s="41" t="s">
        <v>54</v>
      </c>
      <c r="F28" s="41" t="s">
        <v>28</v>
      </c>
      <c r="G28" s="41" t="s">
        <v>30</v>
      </c>
      <c r="H28" s="41" t="s">
        <v>31</v>
      </c>
      <c r="I28" s="42" t="s">
        <v>55</v>
      </c>
      <c r="J28" s="43">
        <v>0</v>
      </c>
      <c r="K28" s="43">
        <v>1550182000</v>
      </c>
      <c r="L28" s="43">
        <v>0</v>
      </c>
      <c r="M28" s="43">
        <v>1550182000</v>
      </c>
      <c r="N28" s="43">
        <v>0</v>
      </c>
      <c r="O28" s="43">
        <v>1536510002</v>
      </c>
      <c r="P28" s="43">
        <v>1536510002</v>
      </c>
      <c r="Q28" s="43">
        <v>1533288252</v>
      </c>
      <c r="R28" s="44">
        <f t="shared" si="1"/>
        <v>13671998</v>
      </c>
      <c r="S28" s="45">
        <f t="shared" si="2"/>
        <v>0.99118039172174621</v>
      </c>
      <c r="T28" s="45">
        <f t="shared" si="3"/>
        <v>0.99118039172174621</v>
      </c>
      <c r="U28" s="45">
        <f t="shared" si="4"/>
        <v>0.9891020873678058</v>
      </c>
    </row>
    <row r="29" spans="1:21" ht="39.950000000000003" customHeight="1" thickBot="1">
      <c r="A29" s="41" t="s">
        <v>27</v>
      </c>
      <c r="B29" s="41" t="s">
        <v>41</v>
      </c>
      <c r="C29" s="41" t="s">
        <v>35</v>
      </c>
      <c r="D29" s="41" t="s">
        <v>41</v>
      </c>
      <c r="E29" s="41" t="s">
        <v>54</v>
      </c>
      <c r="F29" s="41" t="s">
        <v>38</v>
      </c>
      <c r="G29" s="41" t="s">
        <v>30</v>
      </c>
      <c r="H29" s="41" t="s">
        <v>31</v>
      </c>
      <c r="I29" s="42" t="s">
        <v>57</v>
      </c>
      <c r="J29" s="43">
        <v>0</v>
      </c>
      <c r="K29" s="43">
        <v>42479237000</v>
      </c>
      <c r="L29" s="43">
        <v>4000000000</v>
      </c>
      <c r="M29" s="43">
        <v>38479237000</v>
      </c>
      <c r="N29" s="43">
        <v>0</v>
      </c>
      <c r="O29" s="43">
        <v>36522024854.410004</v>
      </c>
      <c r="P29" s="43">
        <v>36522024854.410004</v>
      </c>
      <c r="Q29" s="43">
        <v>36063529384.410004</v>
      </c>
      <c r="R29" s="44">
        <f t="shared" si="1"/>
        <v>1957212145.5899963</v>
      </c>
      <c r="S29" s="45">
        <f t="shared" si="2"/>
        <v>0.94913588994527109</v>
      </c>
      <c r="T29" s="45">
        <f t="shared" si="3"/>
        <v>0.94913588994527109</v>
      </c>
      <c r="U29" s="45">
        <f t="shared" si="4"/>
        <v>0.93722049073920055</v>
      </c>
    </row>
    <row r="30" spans="1:21" ht="39.950000000000003" customHeight="1" thickBot="1">
      <c r="A30" s="41" t="s">
        <v>27</v>
      </c>
      <c r="B30" s="41" t="s">
        <v>41</v>
      </c>
      <c r="C30" s="41" t="s">
        <v>35</v>
      </c>
      <c r="D30" s="41" t="s">
        <v>41</v>
      </c>
      <c r="E30" s="41" t="s">
        <v>54</v>
      </c>
      <c r="F30" s="41" t="s">
        <v>41</v>
      </c>
      <c r="G30" s="41" t="s">
        <v>30</v>
      </c>
      <c r="H30" s="41" t="s">
        <v>31</v>
      </c>
      <c r="I30" s="42" t="s">
        <v>59</v>
      </c>
      <c r="J30" s="43">
        <v>0</v>
      </c>
      <c r="K30" s="43">
        <v>2620910000</v>
      </c>
      <c r="L30" s="43">
        <v>270000000</v>
      </c>
      <c r="M30" s="43">
        <v>2350910000</v>
      </c>
      <c r="N30" s="43">
        <v>0</v>
      </c>
      <c r="O30" s="43">
        <v>2349256530</v>
      </c>
      <c r="P30" s="43">
        <v>2349256530</v>
      </c>
      <c r="Q30" s="43">
        <v>2324639148</v>
      </c>
      <c r="R30" s="44">
        <f t="shared" si="1"/>
        <v>1653470</v>
      </c>
      <c r="S30" s="45">
        <f t="shared" si="2"/>
        <v>0.99929666809873618</v>
      </c>
      <c r="T30" s="45">
        <f t="shared" si="3"/>
        <v>0.99929666809873618</v>
      </c>
      <c r="U30" s="45">
        <f t="shared" si="4"/>
        <v>0.98882524128954319</v>
      </c>
    </row>
    <row r="31" spans="1:21" ht="39.950000000000003" customHeight="1" thickBot="1">
      <c r="A31" s="41" t="s">
        <v>27</v>
      </c>
      <c r="B31" s="41" t="s">
        <v>41</v>
      </c>
      <c r="C31" s="41" t="s">
        <v>35</v>
      </c>
      <c r="D31" s="41" t="s">
        <v>41</v>
      </c>
      <c r="E31" s="41" t="s">
        <v>54</v>
      </c>
      <c r="F31" s="41" t="s">
        <v>33</v>
      </c>
      <c r="G31" s="41" t="s">
        <v>30</v>
      </c>
      <c r="H31" s="41" t="s">
        <v>31</v>
      </c>
      <c r="I31" s="42" t="s">
        <v>61</v>
      </c>
      <c r="J31" s="43">
        <v>0</v>
      </c>
      <c r="K31" s="43">
        <v>1945046000</v>
      </c>
      <c r="L31" s="43">
        <v>40000000</v>
      </c>
      <c r="M31" s="43">
        <v>1905046000</v>
      </c>
      <c r="N31" s="43">
        <v>0</v>
      </c>
      <c r="O31" s="43">
        <v>1902798834.51</v>
      </c>
      <c r="P31" s="43">
        <v>1902798834.51</v>
      </c>
      <c r="Q31" s="43">
        <v>1902798834.51</v>
      </c>
      <c r="R31" s="44">
        <f t="shared" si="1"/>
        <v>2247165.4900000095</v>
      </c>
      <c r="S31" s="45">
        <f t="shared" si="2"/>
        <v>0.99882041405299404</v>
      </c>
      <c r="T31" s="45">
        <f t="shared" si="3"/>
        <v>0.99882041405299404</v>
      </c>
      <c r="U31" s="45">
        <f t="shared" si="4"/>
        <v>0.99882041405299404</v>
      </c>
    </row>
    <row r="32" spans="1:21" ht="39.950000000000003" customHeight="1" thickBot="1">
      <c r="A32" s="41" t="s">
        <v>27</v>
      </c>
      <c r="B32" s="41" t="s">
        <v>41</v>
      </c>
      <c r="C32" s="41" t="s">
        <v>127</v>
      </c>
      <c r="D32" s="41" t="s">
        <v>28</v>
      </c>
      <c r="E32" s="41" t="s">
        <v>28</v>
      </c>
      <c r="F32" s="41"/>
      <c r="G32" s="41" t="s">
        <v>30</v>
      </c>
      <c r="H32" s="41" t="s">
        <v>31</v>
      </c>
      <c r="I32" s="42" t="s">
        <v>62</v>
      </c>
      <c r="J32" s="43">
        <v>4500000000</v>
      </c>
      <c r="K32" s="43">
        <v>0</v>
      </c>
      <c r="L32" s="43">
        <v>0</v>
      </c>
      <c r="M32" s="43">
        <v>4500000000</v>
      </c>
      <c r="N32" s="43">
        <v>0</v>
      </c>
      <c r="O32" s="43">
        <v>401230394.30000001</v>
      </c>
      <c r="P32" s="43">
        <v>401230394.30000001</v>
      </c>
      <c r="Q32" s="43">
        <v>401230394.30000001</v>
      </c>
      <c r="R32" s="44">
        <f t="shared" si="1"/>
        <v>4098769605.6999998</v>
      </c>
      <c r="S32" s="45">
        <f t="shared" si="2"/>
        <v>8.9162309844444454E-2</v>
      </c>
      <c r="T32" s="45">
        <f t="shared" si="3"/>
        <v>8.9162309844444454E-2</v>
      </c>
      <c r="U32" s="45">
        <f t="shared" si="4"/>
        <v>8.9162309844444454E-2</v>
      </c>
    </row>
    <row r="33" spans="1:21" ht="39.950000000000003" customHeight="1" thickBot="1">
      <c r="A33" s="41" t="s">
        <v>27</v>
      </c>
      <c r="B33" s="41" t="s">
        <v>41</v>
      </c>
      <c r="C33" s="41" t="s">
        <v>127</v>
      </c>
      <c r="D33" s="41" t="s">
        <v>41</v>
      </c>
      <c r="E33" s="41" t="s">
        <v>128</v>
      </c>
      <c r="F33" s="41"/>
      <c r="G33" s="41" t="s">
        <v>30</v>
      </c>
      <c r="H33" s="41" t="s">
        <v>31</v>
      </c>
      <c r="I33" s="42" t="s">
        <v>95</v>
      </c>
      <c r="J33" s="43">
        <v>0</v>
      </c>
      <c r="K33" s="43">
        <v>15000000000</v>
      </c>
      <c r="L33" s="43">
        <v>15000000000</v>
      </c>
      <c r="M33" s="43">
        <v>0</v>
      </c>
      <c r="N33" s="43">
        <v>0</v>
      </c>
      <c r="O33" s="43">
        <v>0</v>
      </c>
      <c r="P33" s="43">
        <v>0</v>
      </c>
      <c r="Q33" s="43">
        <v>0</v>
      </c>
      <c r="R33" s="44">
        <f t="shared" si="1"/>
        <v>0</v>
      </c>
      <c r="S33" s="45">
        <v>0</v>
      </c>
      <c r="T33" s="45">
        <v>0</v>
      </c>
      <c r="U33" s="45">
        <v>0</v>
      </c>
    </row>
    <row r="34" spans="1:21" ht="58.5" customHeight="1" thickBot="1">
      <c r="A34" s="41" t="s">
        <v>27</v>
      </c>
      <c r="B34" s="41" t="s">
        <v>41</v>
      </c>
      <c r="C34" s="41" t="s">
        <v>127</v>
      </c>
      <c r="D34" s="41" t="s">
        <v>41</v>
      </c>
      <c r="E34" s="41" t="s">
        <v>129</v>
      </c>
      <c r="F34" s="41"/>
      <c r="G34" s="41" t="s">
        <v>30</v>
      </c>
      <c r="H34" s="41" t="s">
        <v>31</v>
      </c>
      <c r="I34" s="42" t="s">
        <v>63</v>
      </c>
      <c r="J34" s="43">
        <v>24522000000</v>
      </c>
      <c r="K34" s="43">
        <v>0</v>
      </c>
      <c r="L34" s="43">
        <v>24021613041</v>
      </c>
      <c r="M34" s="43">
        <v>500386959</v>
      </c>
      <c r="N34" s="43">
        <v>500386959</v>
      </c>
      <c r="O34" s="43">
        <v>0</v>
      </c>
      <c r="P34" s="43">
        <v>0</v>
      </c>
      <c r="Q34" s="43">
        <v>0</v>
      </c>
      <c r="R34" s="44">
        <f t="shared" si="1"/>
        <v>500386959</v>
      </c>
      <c r="S34" s="45">
        <f t="shared" ref="S34:S41" si="9">+O34/M34</f>
        <v>0</v>
      </c>
      <c r="T34" s="45">
        <f t="shared" ref="T34:T41" si="10">+P34/M34</f>
        <v>0</v>
      </c>
      <c r="U34" s="45">
        <f t="shared" ref="U34:U41" si="11">+Q34/M34</f>
        <v>0</v>
      </c>
    </row>
    <row r="35" spans="1:21" ht="50.1" customHeight="1" thickBot="1">
      <c r="A35" s="46" t="s">
        <v>27</v>
      </c>
      <c r="B35" s="46">
        <v>4</v>
      </c>
      <c r="C35" s="46"/>
      <c r="D35" s="46"/>
      <c r="E35" s="46"/>
      <c r="F35" s="46"/>
      <c r="G35" s="46"/>
      <c r="H35" s="46"/>
      <c r="I35" s="47" t="s">
        <v>93</v>
      </c>
      <c r="J35" s="48">
        <f>SUM(J36:J40)</f>
        <v>187686800000</v>
      </c>
      <c r="K35" s="48">
        <f t="shared" ref="K35:Q35" si="12">SUM(K36:K40)</f>
        <v>42738000000</v>
      </c>
      <c r="L35" s="48">
        <f t="shared" si="12"/>
        <v>2000000000</v>
      </c>
      <c r="M35" s="48">
        <f t="shared" si="12"/>
        <v>228424800000</v>
      </c>
      <c r="N35" s="48">
        <f t="shared" si="12"/>
        <v>0</v>
      </c>
      <c r="O35" s="48">
        <f t="shared" si="12"/>
        <v>228424800000</v>
      </c>
      <c r="P35" s="48">
        <f t="shared" si="12"/>
        <v>228424800000</v>
      </c>
      <c r="Q35" s="48">
        <f t="shared" si="12"/>
        <v>198374824767.19</v>
      </c>
      <c r="R35" s="49">
        <f t="shared" si="1"/>
        <v>0</v>
      </c>
      <c r="S35" s="50">
        <f t="shared" si="9"/>
        <v>1</v>
      </c>
      <c r="T35" s="50">
        <f t="shared" si="10"/>
        <v>1</v>
      </c>
      <c r="U35" s="50">
        <f t="shared" si="11"/>
        <v>0.86844696708584179</v>
      </c>
    </row>
    <row r="36" spans="1:21" ht="80.25" customHeight="1" thickBot="1">
      <c r="A36" s="41" t="s">
        <v>27</v>
      </c>
      <c r="B36" s="41" t="s">
        <v>33</v>
      </c>
      <c r="C36" s="41" t="s">
        <v>38</v>
      </c>
      <c r="D36" s="41" t="s">
        <v>28</v>
      </c>
      <c r="E36" s="41" t="s">
        <v>130</v>
      </c>
      <c r="F36" s="41"/>
      <c r="G36" s="41" t="s">
        <v>30</v>
      </c>
      <c r="H36" s="41" t="s">
        <v>31</v>
      </c>
      <c r="I36" s="42" t="s">
        <v>131</v>
      </c>
      <c r="J36" s="43">
        <v>0</v>
      </c>
      <c r="K36" s="43">
        <v>10000000000</v>
      </c>
      <c r="L36" s="43">
        <v>0</v>
      </c>
      <c r="M36" s="43">
        <v>10000000000</v>
      </c>
      <c r="N36" s="43">
        <v>0</v>
      </c>
      <c r="O36" s="43">
        <v>10000000000</v>
      </c>
      <c r="P36" s="43">
        <v>10000000000</v>
      </c>
      <c r="Q36" s="43">
        <v>0</v>
      </c>
      <c r="R36" s="44">
        <f t="shared" si="1"/>
        <v>0</v>
      </c>
      <c r="S36" s="45">
        <f t="shared" si="9"/>
        <v>1</v>
      </c>
      <c r="T36" s="45">
        <f t="shared" si="10"/>
        <v>1</v>
      </c>
      <c r="U36" s="45">
        <f t="shared" si="11"/>
        <v>0</v>
      </c>
    </row>
    <row r="37" spans="1:21" ht="72.75" customHeight="1" thickBot="1">
      <c r="A37" s="41" t="s">
        <v>27</v>
      </c>
      <c r="B37" s="41" t="s">
        <v>33</v>
      </c>
      <c r="C37" s="41" t="s">
        <v>38</v>
      </c>
      <c r="D37" s="41" t="s">
        <v>28</v>
      </c>
      <c r="E37" s="41" t="s">
        <v>132</v>
      </c>
      <c r="F37" s="41"/>
      <c r="G37" s="41" t="s">
        <v>30</v>
      </c>
      <c r="H37" s="41" t="s">
        <v>31</v>
      </c>
      <c r="I37" s="42" t="s">
        <v>64</v>
      </c>
      <c r="J37" s="43">
        <v>122000000000</v>
      </c>
      <c r="K37" s="43">
        <v>17738000000</v>
      </c>
      <c r="L37" s="43">
        <v>0</v>
      </c>
      <c r="M37" s="43">
        <v>139738000000</v>
      </c>
      <c r="N37" s="43">
        <v>0</v>
      </c>
      <c r="O37" s="43">
        <v>139738000000</v>
      </c>
      <c r="P37" s="43">
        <v>139738000000</v>
      </c>
      <c r="Q37" s="43">
        <v>121688024767.19</v>
      </c>
      <c r="R37" s="44">
        <f t="shared" si="1"/>
        <v>0</v>
      </c>
      <c r="S37" s="45">
        <f t="shared" si="9"/>
        <v>1</v>
      </c>
      <c r="T37" s="45">
        <f t="shared" si="10"/>
        <v>1</v>
      </c>
      <c r="U37" s="45">
        <f t="shared" si="11"/>
        <v>0.87082987281333646</v>
      </c>
    </row>
    <row r="38" spans="1:21" ht="83.25" customHeight="1" thickBot="1">
      <c r="A38" s="41" t="s">
        <v>27</v>
      </c>
      <c r="B38" s="41" t="s">
        <v>33</v>
      </c>
      <c r="C38" s="41" t="s">
        <v>38</v>
      </c>
      <c r="D38" s="41" t="s">
        <v>28</v>
      </c>
      <c r="E38" s="41" t="s">
        <v>133</v>
      </c>
      <c r="F38" s="41"/>
      <c r="G38" s="41" t="s">
        <v>30</v>
      </c>
      <c r="H38" s="41" t="s">
        <v>31</v>
      </c>
      <c r="I38" s="42" t="s">
        <v>65</v>
      </c>
      <c r="J38" s="43">
        <v>27100000000</v>
      </c>
      <c r="K38" s="43">
        <v>15000000000</v>
      </c>
      <c r="L38" s="43">
        <v>0</v>
      </c>
      <c r="M38" s="43">
        <v>42100000000</v>
      </c>
      <c r="N38" s="43">
        <v>0</v>
      </c>
      <c r="O38" s="43">
        <v>42100000000</v>
      </c>
      <c r="P38" s="43">
        <v>42100000000</v>
      </c>
      <c r="Q38" s="43">
        <v>42100000000</v>
      </c>
      <c r="R38" s="44">
        <f t="shared" si="1"/>
        <v>0</v>
      </c>
      <c r="S38" s="45">
        <f t="shared" si="9"/>
        <v>1</v>
      </c>
      <c r="T38" s="45">
        <f t="shared" si="10"/>
        <v>1</v>
      </c>
      <c r="U38" s="45">
        <f t="shared" si="11"/>
        <v>1</v>
      </c>
    </row>
    <row r="39" spans="1:21" ht="73.5" customHeight="1" thickBot="1">
      <c r="A39" s="41" t="s">
        <v>27</v>
      </c>
      <c r="B39" s="41" t="s">
        <v>33</v>
      </c>
      <c r="C39" s="41" t="s">
        <v>38</v>
      </c>
      <c r="D39" s="41" t="s">
        <v>28</v>
      </c>
      <c r="E39" s="41" t="s">
        <v>134</v>
      </c>
      <c r="F39" s="41"/>
      <c r="G39" s="41" t="s">
        <v>118</v>
      </c>
      <c r="H39" s="41" t="s">
        <v>119</v>
      </c>
      <c r="I39" s="42" t="s">
        <v>66</v>
      </c>
      <c r="J39" s="43">
        <v>30586800000</v>
      </c>
      <c r="K39" s="43">
        <v>0</v>
      </c>
      <c r="L39" s="43">
        <v>0</v>
      </c>
      <c r="M39" s="43">
        <v>30586800000</v>
      </c>
      <c r="N39" s="43">
        <v>0</v>
      </c>
      <c r="O39" s="43">
        <v>30586800000</v>
      </c>
      <c r="P39" s="43">
        <v>30586800000</v>
      </c>
      <c r="Q39" s="43">
        <v>30586800000</v>
      </c>
      <c r="R39" s="44">
        <f t="shared" si="1"/>
        <v>0</v>
      </c>
      <c r="S39" s="45">
        <f t="shared" si="9"/>
        <v>1</v>
      </c>
      <c r="T39" s="45">
        <f t="shared" si="10"/>
        <v>1</v>
      </c>
      <c r="U39" s="45">
        <f t="shared" si="11"/>
        <v>1</v>
      </c>
    </row>
    <row r="40" spans="1:21" ht="50.1" customHeight="1" thickBot="1">
      <c r="A40" s="41" t="s">
        <v>27</v>
      </c>
      <c r="B40" s="41" t="s">
        <v>33</v>
      </c>
      <c r="C40" s="41" t="s">
        <v>38</v>
      </c>
      <c r="D40" s="41" t="s">
        <v>28</v>
      </c>
      <c r="E40" s="41" t="s">
        <v>135</v>
      </c>
      <c r="F40" s="41"/>
      <c r="G40" s="41" t="s">
        <v>30</v>
      </c>
      <c r="H40" s="41" t="s">
        <v>31</v>
      </c>
      <c r="I40" s="42" t="s">
        <v>67</v>
      </c>
      <c r="J40" s="43">
        <v>8000000000</v>
      </c>
      <c r="K40" s="43">
        <v>0</v>
      </c>
      <c r="L40" s="43">
        <v>2000000000</v>
      </c>
      <c r="M40" s="43">
        <v>6000000000</v>
      </c>
      <c r="N40" s="43">
        <v>0</v>
      </c>
      <c r="O40" s="43">
        <v>6000000000</v>
      </c>
      <c r="P40" s="43">
        <v>6000000000</v>
      </c>
      <c r="Q40" s="43">
        <v>4000000000</v>
      </c>
      <c r="R40" s="44">
        <f t="shared" si="1"/>
        <v>0</v>
      </c>
      <c r="S40" s="45">
        <f t="shared" si="9"/>
        <v>1</v>
      </c>
      <c r="T40" s="45">
        <f t="shared" si="10"/>
        <v>1</v>
      </c>
      <c r="U40" s="45">
        <f t="shared" si="11"/>
        <v>0.66666666666666663</v>
      </c>
    </row>
    <row r="41" spans="1:21" ht="50.1" customHeight="1" thickBot="1">
      <c r="A41" s="36" t="s">
        <v>136</v>
      </c>
      <c r="B41" s="36"/>
      <c r="C41" s="36"/>
      <c r="D41" s="36"/>
      <c r="E41" s="36"/>
      <c r="F41" s="36"/>
      <c r="G41" s="36"/>
      <c r="H41" s="36"/>
      <c r="I41" s="37" t="s">
        <v>100</v>
      </c>
      <c r="J41" s="38">
        <f>SUM(J42:J69)</f>
        <v>211960700000</v>
      </c>
      <c r="K41" s="38">
        <f t="shared" ref="K41:Q41" si="13">SUM(K42:K69)</f>
        <v>28595252958</v>
      </c>
      <c r="L41" s="38">
        <f t="shared" si="13"/>
        <v>37837472191</v>
      </c>
      <c r="M41" s="38">
        <f t="shared" si="13"/>
        <v>202718480767</v>
      </c>
      <c r="N41" s="38">
        <f t="shared" si="13"/>
        <v>0</v>
      </c>
      <c r="O41" s="38">
        <f t="shared" si="13"/>
        <v>197957233941.12</v>
      </c>
      <c r="P41" s="38">
        <f t="shared" si="13"/>
        <v>196173629701.12</v>
      </c>
      <c r="Q41" s="38">
        <f t="shared" si="13"/>
        <v>98145782289.559998</v>
      </c>
      <c r="R41" s="39">
        <f t="shared" si="1"/>
        <v>4761246825.8800049</v>
      </c>
      <c r="S41" s="40">
        <f t="shared" si="9"/>
        <v>0.97651301051652772</v>
      </c>
      <c r="T41" s="40">
        <f t="shared" si="10"/>
        <v>0.96771458112197228</v>
      </c>
      <c r="U41" s="40">
        <f t="shared" si="11"/>
        <v>0.48414817395147375</v>
      </c>
    </row>
    <row r="42" spans="1:21" ht="67.5" customHeight="1" thickBot="1">
      <c r="A42" s="41" t="s">
        <v>136</v>
      </c>
      <c r="B42" s="41" t="s">
        <v>137</v>
      </c>
      <c r="C42" s="41" t="s">
        <v>138</v>
      </c>
      <c r="D42" s="41" t="s">
        <v>127</v>
      </c>
      <c r="E42" s="41" t="s">
        <v>1</v>
      </c>
      <c r="F42" s="41" t="s">
        <v>1</v>
      </c>
      <c r="G42" s="41" t="s">
        <v>30</v>
      </c>
      <c r="H42" s="41" t="s">
        <v>31</v>
      </c>
      <c r="I42" s="42" t="s">
        <v>68</v>
      </c>
      <c r="J42" s="43">
        <v>12000000000</v>
      </c>
      <c r="K42" s="43">
        <v>0</v>
      </c>
      <c r="L42" s="43">
        <v>12000000000</v>
      </c>
      <c r="M42" s="43">
        <v>0</v>
      </c>
      <c r="N42" s="43">
        <v>0</v>
      </c>
      <c r="O42" s="43">
        <v>0</v>
      </c>
      <c r="P42" s="43">
        <v>0</v>
      </c>
      <c r="Q42" s="43">
        <v>0</v>
      </c>
      <c r="R42" s="44">
        <f t="shared" si="1"/>
        <v>0</v>
      </c>
      <c r="S42" s="45">
        <v>0</v>
      </c>
      <c r="T42" s="45">
        <v>0</v>
      </c>
      <c r="U42" s="45">
        <v>0</v>
      </c>
    </row>
    <row r="43" spans="1:21" ht="68.25" customHeight="1" thickBot="1">
      <c r="A43" s="41" t="s">
        <v>136</v>
      </c>
      <c r="B43" s="41" t="s">
        <v>137</v>
      </c>
      <c r="C43" s="41" t="s">
        <v>138</v>
      </c>
      <c r="D43" s="41" t="s">
        <v>125</v>
      </c>
      <c r="E43" s="41" t="s">
        <v>1</v>
      </c>
      <c r="F43" s="41" t="s">
        <v>1</v>
      </c>
      <c r="G43" s="41" t="s">
        <v>30</v>
      </c>
      <c r="H43" s="41" t="s">
        <v>31</v>
      </c>
      <c r="I43" s="42" t="s">
        <v>96</v>
      </c>
      <c r="J43" s="43">
        <v>0</v>
      </c>
      <c r="K43" s="43">
        <v>7000000000</v>
      </c>
      <c r="L43" s="43">
        <v>0</v>
      </c>
      <c r="M43" s="43">
        <v>7000000000</v>
      </c>
      <c r="N43" s="43">
        <v>0</v>
      </c>
      <c r="O43" s="43">
        <v>7000000000</v>
      </c>
      <c r="P43" s="43">
        <v>7000000000</v>
      </c>
      <c r="Q43" s="43">
        <v>0</v>
      </c>
      <c r="R43" s="44">
        <f t="shared" si="1"/>
        <v>0</v>
      </c>
      <c r="S43" s="45">
        <f t="shared" ref="S43:S54" si="14">+O43/M43</f>
        <v>1</v>
      </c>
      <c r="T43" s="45">
        <f t="shared" ref="T43:T54" si="15">+P43/M43</f>
        <v>1</v>
      </c>
      <c r="U43" s="45">
        <f t="shared" ref="U43:U54" si="16">+Q43/M43</f>
        <v>0</v>
      </c>
    </row>
    <row r="44" spans="1:21" ht="75.75" customHeight="1" thickBot="1">
      <c r="A44" s="41" t="s">
        <v>136</v>
      </c>
      <c r="B44" s="41" t="s">
        <v>139</v>
      </c>
      <c r="C44" s="41" t="s">
        <v>140</v>
      </c>
      <c r="D44" s="41" t="s">
        <v>38</v>
      </c>
      <c r="E44" s="41" t="s">
        <v>1</v>
      </c>
      <c r="F44" s="41" t="s">
        <v>1</v>
      </c>
      <c r="G44" s="41" t="s">
        <v>30</v>
      </c>
      <c r="H44" s="41" t="s">
        <v>31</v>
      </c>
      <c r="I44" s="42" t="s">
        <v>69</v>
      </c>
      <c r="J44" s="43">
        <v>2783299346</v>
      </c>
      <c r="K44" s="43">
        <v>0</v>
      </c>
      <c r="L44" s="43">
        <v>0</v>
      </c>
      <c r="M44" s="43">
        <v>2783299346</v>
      </c>
      <c r="N44" s="43">
        <v>0</v>
      </c>
      <c r="O44" s="43">
        <v>2733805415</v>
      </c>
      <c r="P44" s="43">
        <v>950201175</v>
      </c>
      <c r="Q44" s="43">
        <v>950201175</v>
      </c>
      <c r="R44" s="44">
        <f t="shared" si="1"/>
        <v>49493931</v>
      </c>
      <c r="S44" s="45">
        <f t="shared" si="14"/>
        <v>0.98221753219928365</v>
      </c>
      <c r="T44" s="45">
        <f t="shared" si="15"/>
        <v>0.34139381247855183</v>
      </c>
      <c r="U44" s="45">
        <f t="shared" si="16"/>
        <v>0.34139381247855183</v>
      </c>
    </row>
    <row r="45" spans="1:21" ht="84" customHeight="1" thickBot="1">
      <c r="A45" s="41" t="s">
        <v>136</v>
      </c>
      <c r="B45" s="41" t="s">
        <v>141</v>
      </c>
      <c r="C45" s="41" t="s">
        <v>140</v>
      </c>
      <c r="D45" s="41" t="s">
        <v>28</v>
      </c>
      <c r="E45" s="41" t="s">
        <v>1</v>
      </c>
      <c r="F45" s="41" t="s">
        <v>1</v>
      </c>
      <c r="G45" s="41" t="s">
        <v>30</v>
      </c>
      <c r="H45" s="41" t="s">
        <v>31</v>
      </c>
      <c r="I45" s="42" t="s">
        <v>70</v>
      </c>
      <c r="J45" s="43">
        <v>3916400654</v>
      </c>
      <c r="K45" s="43">
        <v>0</v>
      </c>
      <c r="L45" s="43">
        <v>0</v>
      </c>
      <c r="M45" s="43">
        <v>3916400654</v>
      </c>
      <c r="N45" s="43">
        <v>0</v>
      </c>
      <c r="O45" s="43">
        <v>3905582843.2800002</v>
      </c>
      <c r="P45" s="43">
        <v>3905582843.2800002</v>
      </c>
      <c r="Q45" s="43">
        <v>3532597135.2800002</v>
      </c>
      <c r="R45" s="44">
        <f t="shared" si="1"/>
        <v>10817810.71999979</v>
      </c>
      <c r="S45" s="45">
        <f t="shared" si="14"/>
        <v>0.997237818171399</v>
      </c>
      <c r="T45" s="45">
        <f t="shared" si="15"/>
        <v>0.997237818171399</v>
      </c>
      <c r="U45" s="45">
        <f t="shared" si="16"/>
        <v>0.90200095633014366</v>
      </c>
    </row>
    <row r="46" spans="1:21" ht="88.5" customHeight="1" thickBot="1">
      <c r="A46" s="41" t="s">
        <v>136</v>
      </c>
      <c r="B46" s="41" t="s">
        <v>142</v>
      </c>
      <c r="C46" s="41" t="s">
        <v>143</v>
      </c>
      <c r="D46" s="41" t="s">
        <v>28</v>
      </c>
      <c r="E46" s="41" t="s">
        <v>1</v>
      </c>
      <c r="F46" s="41" t="s">
        <v>1</v>
      </c>
      <c r="G46" s="41" t="s">
        <v>30</v>
      </c>
      <c r="H46" s="41" t="s">
        <v>31</v>
      </c>
      <c r="I46" s="42" t="s">
        <v>71</v>
      </c>
      <c r="J46" s="43">
        <v>50000000</v>
      </c>
      <c r="K46" s="43">
        <v>0</v>
      </c>
      <c r="L46" s="43">
        <v>0</v>
      </c>
      <c r="M46" s="43">
        <v>50000000</v>
      </c>
      <c r="N46" s="43">
        <v>0</v>
      </c>
      <c r="O46" s="43">
        <v>50000000</v>
      </c>
      <c r="P46" s="43">
        <v>50000000</v>
      </c>
      <c r="Q46" s="43">
        <v>50000000</v>
      </c>
      <c r="R46" s="44">
        <f t="shared" si="1"/>
        <v>0</v>
      </c>
      <c r="S46" s="45">
        <f t="shared" si="14"/>
        <v>1</v>
      </c>
      <c r="T46" s="45">
        <f t="shared" si="15"/>
        <v>1</v>
      </c>
      <c r="U46" s="45">
        <f t="shared" si="16"/>
        <v>1</v>
      </c>
    </row>
    <row r="47" spans="1:21" ht="64.5" customHeight="1" thickBot="1">
      <c r="A47" s="41" t="s">
        <v>136</v>
      </c>
      <c r="B47" s="41" t="s">
        <v>142</v>
      </c>
      <c r="C47" s="41" t="s">
        <v>140</v>
      </c>
      <c r="D47" s="41" t="s">
        <v>137</v>
      </c>
      <c r="E47" s="41" t="s">
        <v>1</v>
      </c>
      <c r="F47" s="41" t="s">
        <v>1</v>
      </c>
      <c r="G47" s="41" t="s">
        <v>30</v>
      </c>
      <c r="H47" s="41" t="s">
        <v>31</v>
      </c>
      <c r="I47" s="42" t="s">
        <v>72</v>
      </c>
      <c r="J47" s="43">
        <v>1773554134</v>
      </c>
      <c r="K47" s="43">
        <v>0</v>
      </c>
      <c r="L47" s="43">
        <v>0</v>
      </c>
      <c r="M47" s="43">
        <v>1773554134</v>
      </c>
      <c r="N47" s="43">
        <v>0</v>
      </c>
      <c r="O47" s="43">
        <v>1638625303.2</v>
      </c>
      <c r="P47" s="43">
        <v>1638625303.2</v>
      </c>
      <c r="Q47" s="43">
        <v>742689686.20000005</v>
      </c>
      <c r="R47" s="44">
        <f t="shared" si="1"/>
        <v>134928830.79999995</v>
      </c>
      <c r="S47" s="45">
        <f t="shared" si="14"/>
        <v>0.92392178608290509</v>
      </c>
      <c r="T47" s="45">
        <f t="shared" si="15"/>
        <v>0.92392178608290509</v>
      </c>
      <c r="U47" s="45">
        <f t="shared" si="16"/>
        <v>0.41875783319055998</v>
      </c>
    </row>
    <row r="48" spans="1:21" ht="50.1" customHeight="1" thickBot="1">
      <c r="A48" s="41" t="s">
        <v>136</v>
      </c>
      <c r="B48" s="41" t="s">
        <v>142</v>
      </c>
      <c r="C48" s="41" t="s">
        <v>140</v>
      </c>
      <c r="D48" s="41" t="s">
        <v>144</v>
      </c>
      <c r="E48" s="41" t="s">
        <v>1</v>
      </c>
      <c r="F48" s="41" t="s">
        <v>1</v>
      </c>
      <c r="G48" s="41" t="s">
        <v>30</v>
      </c>
      <c r="H48" s="41" t="s">
        <v>31</v>
      </c>
      <c r="I48" s="42" t="s">
        <v>73</v>
      </c>
      <c r="J48" s="43">
        <v>1000000000</v>
      </c>
      <c r="K48" s="43">
        <v>0</v>
      </c>
      <c r="L48" s="43">
        <v>0</v>
      </c>
      <c r="M48" s="43">
        <v>1000000000</v>
      </c>
      <c r="N48" s="43">
        <v>0</v>
      </c>
      <c r="O48" s="43">
        <v>945417926.90999997</v>
      </c>
      <c r="P48" s="43">
        <v>945417926.90999997</v>
      </c>
      <c r="Q48" s="43">
        <v>808241860.90999997</v>
      </c>
      <c r="R48" s="44">
        <f t="shared" si="1"/>
        <v>54582073.090000033</v>
      </c>
      <c r="S48" s="45">
        <f t="shared" si="14"/>
        <v>0.94541792690999993</v>
      </c>
      <c r="T48" s="45">
        <f t="shared" si="15"/>
        <v>0.94541792690999993</v>
      </c>
      <c r="U48" s="45">
        <f t="shared" si="16"/>
        <v>0.80824186090999994</v>
      </c>
    </row>
    <row r="49" spans="1:21" ht="50.1" customHeight="1" thickBot="1">
      <c r="A49" s="41" t="s">
        <v>136</v>
      </c>
      <c r="B49" s="41" t="s">
        <v>142</v>
      </c>
      <c r="C49" s="41" t="s">
        <v>145</v>
      </c>
      <c r="D49" s="41" t="s">
        <v>146</v>
      </c>
      <c r="E49" s="41" t="s">
        <v>1</v>
      </c>
      <c r="F49" s="41" t="s">
        <v>1</v>
      </c>
      <c r="G49" s="41" t="s">
        <v>30</v>
      </c>
      <c r="H49" s="41" t="s">
        <v>31</v>
      </c>
      <c r="I49" s="42" t="s">
        <v>74</v>
      </c>
      <c r="J49" s="43">
        <v>500000000</v>
      </c>
      <c r="K49" s="43">
        <v>0</v>
      </c>
      <c r="L49" s="43">
        <v>0</v>
      </c>
      <c r="M49" s="43">
        <v>500000000</v>
      </c>
      <c r="N49" s="43">
        <v>0</v>
      </c>
      <c r="O49" s="43">
        <v>355612659</v>
      </c>
      <c r="P49" s="43">
        <v>355612659</v>
      </c>
      <c r="Q49" s="43">
        <v>325612659</v>
      </c>
      <c r="R49" s="44">
        <f t="shared" si="1"/>
        <v>144387341</v>
      </c>
      <c r="S49" s="45">
        <f t="shared" si="14"/>
        <v>0.711225318</v>
      </c>
      <c r="T49" s="45">
        <f t="shared" si="15"/>
        <v>0.711225318</v>
      </c>
      <c r="U49" s="45">
        <f t="shared" si="16"/>
        <v>0.65122531800000005</v>
      </c>
    </row>
    <row r="50" spans="1:21" ht="50.1" customHeight="1" thickBot="1">
      <c r="A50" s="41" t="s">
        <v>136</v>
      </c>
      <c r="B50" s="41" t="s">
        <v>147</v>
      </c>
      <c r="C50" s="41" t="s">
        <v>140</v>
      </c>
      <c r="D50" s="41" t="s">
        <v>127</v>
      </c>
      <c r="E50" s="41"/>
      <c r="F50" s="41"/>
      <c r="G50" s="41" t="s">
        <v>30</v>
      </c>
      <c r="H50" s="41" t="s">
        <v>31</v>
      </c>
      <c r="I50" s="42" t="s">
        <v>75</v>
      </c>
      <c r="J50" s="43">
        <v>1190000000</v>
      </c>
      <c r="K50" s="43">
        <v>0</v>
      </c>
      <c r="L50" s="43">
        <v>0</v>
      </c>
      <c r="M50" s="43">
        <v>1190000000</v>
      </c>
      <c r="N50" s="43">
        <v>0</v>
      </c>
      <c r="O50" s="43">
        <v>1004073676.33</v>
      </c>
      <c r="P50" s="43">
        <v>1004073676.33</v>
      </c>
      <c r="Q50" s="43">
        <v>884398695.33000004</v>
      </c>
      <c r="R50" s="44">
        <f t="shared" si="1"/>
        <v>185926323.66999996</v>
      </c>
      <c r="S50" s="45">
        <f t="shared" si="14"/>
        <v>0.84375939187394966</v>
      </c>
      <c r="T50" s="45">
        <f t="shared" si="15"/>
        <v>0.84375939187394966</v>
      </c>
      <c r="U50" s="45">
        <f t="shared" si="16"/>
        <v>0.74319218094957984</v>
      </c>
    </row>
    <row r="51" spans="1:21" ht="50.1" customHeight="1" thickBot="1">
      <c r="A51" s="41" t="s">
        <v>136</v>
      </c>
      <c r="B51" s="41" t="s">
        <v>147</v>
      </c>
      <c r="C51" s="41" t="s">
        <v>140</v>
      </c>
      <c r="D51" s="41" t="s">
        <v>148</v>
      </c>
      <c r="E51" s="41" t="s">
        <v>1</v>
      </c>
      <c r="F51" s="41" t="s">
        <v>1</v>
      </c>
      <c r="G51" s="41" t="s">
        <v>30</v>
      </c>
      <c r="H51" s="41" t="s">
        <v>31</v>
      </c>
      <c r="I51" s="42" t="s">
        <v>76</v>
      </c>
      <c r="J51" s="43">
        <v>630000000</v>
      </c>
      <c r="K51" s="43">
        <v>0</v>
      </c>
      <c r="L51" s="43">
        <v>0</v>
      </c>
      <c r="M51" s="43">
        <v>630000000</v>
      </c>
      <c r="N51" s="43">
        <v>0</v>
      </c>
      <c r="O51" s="43">
        <v>425853656.5</v>
      </c>
      <c r="P51" s="43">
        <v>425853656.5</v>
      </c>
      <c r="Q51" s="43">
        <v>313770575.5</v>
      </c>
      <c r="R51" s="44">
        <f t="shared" si="1"/>
        <v>204146343.5</v>
      </c>
      <c r="S51" s="45">
        <f t="shared" si="14"/>
        <v>0.67595818492063497</v>
      </c>
      <c r="T51" s="45">
        <f t="shared" si="15"/>
        <v>0.67595818492063497</v>
      </c>
      <c r="U51" s="45">
        <f t="shared" si="16"/>
        <v>0.49804853253968256</v>
      </c>
    </row>
    <row r="52" spans="1:21" ht="50.1" customHeight="1" thickBot="1">
      <c r="A52" s="41" t="s">
        <v>136</v>
      </c>
      <c r="B52" s="41" t="s">
        <v>147</v>
      </c>
      <c r="C52" s="41" t="s">
        <v>140</v>
      </c>
      <c r="D52" s="41" t="s">
        <v>30</v>
      </c>
      <c r="E52" s="41" t="s">
        <v>1</v>
      </c>
      <c r="F52" s="41" t="s">
        <v>1</v>
      </c>
      <c r="G52" s="41" t="s">
        <v>30</v>
      </c>
      <c r="H52" s="41" t="s">
        <v>31</v>
      </c>
      <c r="I52" s="42" t="s">
        <v>77</v>
      </c>
      <c r="J52" s="43">
        <v>7000000000</v>
      </c>
      <c r="K52" s="43">
        <v>0</v>
      </c>
      <c r="L52" s="43">
        <v>0</v>
      </c>
      <c r="M52" s="43">
        <v>7000000000</v>
      </c>
      <c r="N52" s="43">
        <v>0</v>
      </c>
      <c r="O52" s="43">
        <v>6908743976</v>
      </c>
      <c r="P52" s="43">
        <v>6908743976</v>
      </c>
      <c r="Q52" s="43">
        <v>5364368145</v>
      </c>
      <c r="R52" s="44">
        <f t="shared" si="1"/>
        <v>91256024</v>
      </c>
      <c r="S52" s="45">
        <f t="shared" si="14"/>
        <v>0.98696342514285718</v>
      </c>
      <c r="T52" s="45">
        <f t="shared" si="15"/>
        <v>0.98696342514285718</v>
      </c>
      <c r="U52" s="45">
        <f t="shared" si="16"/>
        <v>0.76633830642857148</v>
      </c>
    </row>
    <row r="53" spans="1:21" ht="50.1" customHeight="1" thickBot="1">
      <c r="A53" s="41" t="s">
        <v>136</v>
      </c>
      <c r="B53" s="41" t="s">
        <v>147</v>
      </c>
      <c r="C53" s="41" t="s">
        <v>140</v>
      </c>
      <c r="D53" s="41" t="s">
        <v>149</v>
      </c>
      <c r="E53" s="41" t="s">
        <v>1</v>
      </c>
      <c r="F53" s="41" t="s">
        <v>1</v>
      </c>
      <c r="G53" s="41" t="s">
        <v>30</v>
      </c>
      <c r="H53" s="41" t="s">
        <v>31</v>
      </c>
      <c r="I53" s="42" t="s">
        <v>78</v>
      </c>
      <c r="J53" s="43">
        <v>20000000</v>
      </c>
      <c r="K53" s="43">
        <v>0</v>
      </c>
      <c r="L53" s="43">
        <v>0</v>
      </c>
      <c r="M53" s="43">
        <v>20000000</v>
      </c>
      <c r="N53" s="43">
        <v>0</v>
      </c>
      <c r="O53" s="43">
        <v>1689802</v>
      </c>
      <c r="P53" s="43">
        <v>1689802</v>
      </c>
      <c r="Q53" s="43">
        <v>1689802</v>
      </c>
      <c r="R53" s="44">
        <f t="shared" si="1"/>
        <v>18310198</v>
      </c>
      <c r="S53" s="45">
        <f t="shared" si="14"/>
        <v>8.4490099999999999E-2</v>
      </c>
      <c r="T53" s="45">
        <f t="shared" si="15"/>
        <v>8.4490099999999999E-2</v>
      </c>
      <c r="U53" s="45">
        <f t="shared" si="16"/>
        <v>8.4490099999999999E-2</v>
      </c>
    </row>
    <row r="54" spans="1:21" ht="50.1" customHeight="1" thickBot="1">
      <c r="A54" s="41" t="s">
        <v>136</v>
      </c>
      <c r="B54" s="41" t="s">
        <v>147</v>
      </c>
      <c r="C54" s="41" t="s">
        <v>140</v>
      </c>
      <c r="D54" s="41" t="s">
        <v>150</v>
      </c>
      <c r="E54" s="41" t="s">
        <v>1</v>
      </c>
      <c r="F54" s="41" t="s">
        <v>1</v>
      </c>
      <c r="G54" s="41" t="s">
        <v>30</v>
      </c>
      <c r="H54" s="41" t="s">
        <v>31</v>
      </c>
      <c r="I54" s="42" t="s">
        <v>79</v>
      </c>
      <c r="J54" s="43">
        <v>14995945866</v>
      </c>
      <c r="K54" s="43">
        <v>0</v>
      </c>
      <c r="L54" s="43">
        <v>0</v>
      </c>
      <c r="M54" s="43">
        <v>14995945866</v>
      </c>
      <c r="N54" s="43">
        <v>0</v>
      </c>
      <c r="O54" s="43">
        <v>14995945866</v>
      </c>
      <c r="P54" s="43">
        <v>14995945866</v>
      </c>
      <c r="Q54" s="43">
        <v>14995945866</v>
      </c>
      <c r="R54" s="44">
        <f t="shared" si="1"/>
        <v>0</v>
      </c>
      <c r="S54" s="45">
        <f t="shared" si="14"/>
        <v>1</v>
      </c>
      <c r="T54" s="45">
        <f t="shared" si="15"/>
        <v>1</v>
      </c>
      <c r="U54" s="45">
        <f t="shared" si="16"/>
        <v>1</v>
      </c>
    </row>
    <row r="55" spans="1:21" ht="50.1" customHeight="1" thickBot="1">
      <c r="A55" s="41" t="s">
        <v>136</v>
      </c>
      <c r="B55" s="41" t="s">
        <v>147</v>
      </c>
      <c r="C55" s="41" t="s">
        <v>140</v>
      </c>
      <c r="D55" s="41" t="s">
        <v>150</v>
      </c>
      <c r="E55" s="41" t="s">
        <v>1</v>
      </c>
      <c r="F55" s="41" t="s">
        <v>1</v>
      </c>
      <c r="G55" s="41" t="s">
        <v>150</v>
      </c>
      <c r="H55" s="41" t="s">
        <v>31</v>
      </c>
      <c r="I55" s="42" t="s">
        <v>79</v>
      </c>
      <c r="J55" s="43">
        <v>6000000000</v>
      </c>
      <c r="K55" s="43">
        <v>0</v>
      </c>
      <c r="L55" s="43">
        <v>6000000000</v>
      </c>
      <c r="M55" s="43">
        <v>0</v>
      </c>
      <c r="N55" s="43">
        <v>0</v>
      </c>
      <c r="O55" s="43">
        <v>0</v>
      </c>
      <c r="P55" s="43">
        <v>0</v>
      </c>
      <c r="Q55" s="43">
        <v>0</v>
      </c>
      <c r="R55" s="44">
        <f t="shared" si="1"/>
        <v>0</v>
      </c>
      <c r="S55" s="45">
        <v>0</v>
      </c>
      <c r="T55" s="45">
        <v>0</v>
      </c>
      <c r="U55" s="45">
        <v>0</v>
      </c>
    </row>
    <row r="56" spans="1:21" ht="50.1" customHeight="1" thickBot="1">
      <c r="A56" s="41" t="s">
        <v>136</v>
      </c>
      <c r="B56" s="41" t="s">
        <v>147</v>
      </c>
      <c r="C56" s="41" t="s">
        <v>140</v>
      </c>
      <c r="D56" s="41" t="s">
        <v>151</v>
      </c>
      <c r="E56" s="41" t="s">
        <v>1</v>
      </c>
      <c r="F56" s="41" t="s">
        <v>1</v>
      </c>
      <c r="G56" s="41" t="s">
        <v>30</v>
      </c>
      <c r="H56" s="41" t="s">
        <v>31</v>
      </c>
      <c r="I56" s="42" t="s">
        <v>80</v>
      </c>
      <c r="J56" s="43">
        <v>500000000</v>
      </c>
      <c r="K56" s="43">
        <v>0</v>
      </c>
      <c r="L56" s="43">
        <v>0</v>
      </c>
      <c r="M56" s="43">
        <v>500000000</v>
      </c>
      <c r="N56" s="43">
        <v>0</v>
      </c>
      <c r="O56" s="43">
        <v>252114447.5</v>
      </c>
      <c r="P56" s="43">
        <v>252114447.5</v>
      </c>
      <c r="Q56" s="43">
        <v>234118014.5</v>
      </c>
      <c r="R56" s="44">
        <f t="shared" si="1"/>
        <v>247885552.5</v>
      </c>
      <c r="S56" s="45">
        <f>+O56/M56</f>
        <v>0.50422889500000001</v>
      </c>
      <c r="T56" s="45">
        <f>+P56/M56</f>
        <v>0.50422889500000001</v>
      </c>
      <c r="U56" s="45">
        <f>+Q56/M56</f>
        <v>0.468236029</v>
      </c>
    </row>
    <row r="57" spans="1:21" ht="50.1" customHeight="1" thickBot="1">
      <c r="A57" s="41" t="s">
        <v>136</v>
      </c>
      <c r="B57" s="41" t="s">
        <v>147</v>
      </c>
      <c r="C57" s="41" t="s">
        <v>140</v>
      </c>
      <c r="D57" s="41" t="s">
        <v>152</v>
      </c>
      <c r="E57" s="41" t="s">
        <v>1</v>
      </c>
      <c r="F57" s="41" t="s">
        <v>1</v>
      </c>
      <c r="G57" s="41" t="s">
        <v>151</v>
      </c>
      <c r="H57" s="41" t="s">
        <v>31</v>
      </c>
      <c r="I57" s="42" t="s">
        <v>97</v>
      </c>
      <c r="J57" s="43">
        <v>0</v>
      </c>
      <c r="K57" s="43">
        <v>5400000000</v>
      </c>
      <c r="L57" s="43">
        <v>0</v>
      </c>
      <c r="M57" s="43">
        <v>5400000000</v>
      </c>
      <c r="N57" s="43">
        <v>0</v>
      </c>
      <c r="O57" s="43">
        <v>5400000000</v>
      </c>
      <c r="P57" s="43">
        <v>5400000000</v>
      </c>
      <c r="Q57" s="43">
        <v>0</v>
      </c>
      <c r="R57" s="44">
        <f t="shared" si="1"/>
        <v>0</v>
      </c>
      <c r="S57" s="45">
        <f>+O57/M57</f>
        <v>1</v>
      </c>
      <c r="T57" s="45">
        <f>+P57/M57</f>
        <v>1</v>
      </c>
      <c r="U57" s="45">
        <f>+Q57/M57</f>
        <v>0</v>
      </c>
    </row>
    <row r="58" spans="1:21" ht="69" customHeight="1" thickBot="1">
      <c r="A58" s="41" t="s">
        <v>136</v>
      </c>
      <c r="B58" s="41" t="s">
        <v>147</v>
      </c>
      <c r="C58" s="41" t="s">
        <v>140</v>
      </c>
      <c r="D58" s="41" t="s">
        <v>152</v>
      </c>
      <c r="E58" s="41" t="s">
        <v>1</v>
      </c>
      <c r="F58" s="41" t="s">
        <v>1</v>
      </c>
      <c r="G58" s="41" t="s">
        <v>151</v>
      </c>
      <c r="H58" s="41" t="s">
        <v>119</v>
      </c>
      <c r="I58" s="42" t="s">
        <v>97</v>
      </c>
      <c r="J58" s="43">
        <v>0</v>
      </c>
      <c r="K58" s="43">
        <v>1897626479</v>
      </c>
      <c r="L58" s="43">
        <v>0</v>
      </c>
      <c r="M58" s="43">
        <v>1897626479</v>
      </c>
      <c r="N58" s="43">
        <v>0</v>
      </c>
      <c r="O58" s="43">
        <v>0</v>
      </c>
      <c r="P58" s="43">
        <v>0</v>
      </c>
      <c r="Q58" s="43">
        <v>0</v>
      </c>
      <c r="R58" s="44">
        <f t="shared" si="1"/>
        <v>1897626479</v>
      </c>
      <c r="S58" s="45">
        <f>+O58/M58</f>
        <v>0</v>
      </c>
      <c r="T58" s="45">
        <f>+P58/M58</f>
        <v>0</v>
      </c>
      <c r="U58" s="45">
        <f>+Q58/M58</f>
        <v>0</v>
      </c>
    </row>
    <row r="59" spans="1:21" ht="75" customHeight="1" thickBot="1">
      <c r="A59" s="41" t="s">
        <v>136</v>
      </c>
      <c r="B59" s="41" t="s">
        <v>147</v>
      </c>
      <c r="C59" s="41" t="s">
        <v>140</v>
      </c>
      <c r="D59" s="41" t="s">
        <v>152</v>
      </c>
      <c r="E59" s="41" t="s">
        <v>1</v>
      </c>
      <c r="F59" s="41" t="s">
        <v>1</v>
      </c>
      <c r="G59" s="41" t="s">
        <v>126</v>
      </c>
      <c r="H59" s="41" t="s">
        <v>31</v>
      </c>
      <c r="I59" s="42" t="s">
        <v>97</v>
      </c>
      <c r="J59" s="43">
        <v>0</v>
      </c>
      <c r="K59" s="43">
        <v>7297626479</v>
      </c>
      <c r="L59" s="43">
        <v>7297626479</v>
      </c>
      <c r="M59" s="43">
        <v>0</v>
      </c>
      <c r="N59" s="43">
        <v>0</v>
      </c>
      <c r="O59" s="43">
        <v>0</v>
      </c>
      <c r="P59" s="43">
        <v>0</v>
      </c>
      <c r="Q59" s="43">
        <v>0</v>
      </c>
      <c r="R59" s="44">
        <f t="shared" si="1"/>
        <v>0</v>
      </c>
      <c r="S59" s="45">
        <v>0</v>
      </c>
      <c r="T59" s="45">
        <v>0</v>
      </c>
      <c r="U59" s="45">
        <v>0</v>
      </c>
    </row>
    <row r="60" spans="1:21" ht="75" customHeight="1" thickBot="1">
      <c r="A60" s="41" t="s">
        <v>136</v>
      </c>
      <c r="B60" s="41" t="s">
        <v>147</v>
      </c>
      <c r="C60" s="41" t="s">
        <v>153</v>
      </c>
      <c r="D60" s="41" t="s">
        <v>127</v>
      </c>
      <c r="E60" s="41" t="s">
        <v>1</v>
      </c>
      <c r="F60" s="41" t="s">
        <v>1</v>
      </c>
      <c r="G60" s="41" t="s">
        <v>30</v>
      </c>
      <c r="H60" s="41" t="s">
        <v>31</v>
      </c>
      <c r="I60" s="42" t="s">
        <v>81</v>
      </c>
      <c r="J60" s="43">
        <v>31000000000</v>
      </c>
      <c r="K60" s="43">
        <v>0</v>
      </c>
      <c r="L60" s="43">
        <v>0</v>
      </c>
      <c r="M60" s="43">
        <v>31000000000</v>
      </c>
      <c r="N60" s="43">
        <v>0</v>
      </c>
      <c r="O60" s="43">
        <v>31000000000</v>
      </c>
      <c r="P60" s="43">
        <v>31000000000</v>
      </c>
      <c r="Q60" s="43">
        <v>14760000000</v>
      </c>
      <c r="R60" s="44">
        <f t="shared" si="1"/>
        <v>0</v>
      </c>
      <c r="S60" s="45">
        <f t="shared" ref="S60:S68" si="17">+O60/M60</f>
        <v>1</v>
      </c>
      <c r="T60" s="45">
        <f t="shared" ref="T60:T68" si="18">+P60/M60</f>
        <v>1</v>
      </c>
      <c r="U60" s="45">
        <f t="shared" ref="U60:U68" si="19">+Q60/M60</f>
        <v>0.47612903225806452</v>
      </c>
    </row>
    <row r="61" spans="1:21" ht="83.25" customHeight="1" thickBot="1">
      <c r="A61" s="41" t="s">
        <v>136</v>
      </c>
      <c r="B61" s="41" t="s">
        <v>147</v>
      </c>
      <c r="C61" s="41" t="s">
        <v>153</v>
      </c>
      <c r="D61" s="41" t="s">
        <v>148</v>
      </c>
      <c r="E61" s="41" t="s">
        <v>1</v>
      </c>
      <c r="F61" s="41" t="s">
        <v>1</v>
      </c>
      <c r="G61" s="41" t="s">
        <v>30</v>
      </c>
      <c r="H61" s="41" t="s">
        <v>31</v>
      </c>
      <c r="I61" s="42" t="s">
        <v>82</v>
      </c>
      <c r="J61" s="43">
        <v>12360000000</v>
      </c>
      <c r="K61" s="43">
        <v>0</v>
      </c>
      <c r="L61" s="43">
        <v>0</v>
      </c>
      <c r="M61" s="43">
        <v>12360000000</v>
      </c>
      <c r="N61" s="43">
        <v>0</v>
      </c>
      <c r="O61" s="43">
        <v>12254506603.83</v>
      </c>
      <c r="P61" s="43">
        <v>12254506603.83</v>
      </c>
      <c r="Q61" s="43">
        <v>12024162985.83</v>
      </c>
      <c r="R61" s="44">
        <f t="shared" si="1"/>
        <v>105493396.17000008</v>
      </c>
      <c r="S61" s="45">
        <f t="shared" si="17"/>
        <v>0.99146493558495141</v>
      </c>
      <c r="T61" s="45">
        <f t="shared" si="18"/>
        <v>0.99146493558495141</v>
      </c>
      <c r="U61" s="45">
        <f t="shared" si="19"/>
        <v>0.97282872053640779</v>
      </c>
    </row>
    <row r="62" spans="1:21" ht="69" customHeight="1" thickBot="1">
      <c r="A62" s="41" t="s">
        <v>136</v>
      </c>
      <c r="B62" s="41" t="s">
        <v>147</v>
      </c>
      <c r="C62" s="41" t="s">
        <v>154</v>
      </c>
      <c r="D62" s="41" t="s">
        <v>28</v>
      </c>
      <c r="E62" s="41" t="s">
        <v>1</v>
      </c>
      <c r="F62" s="41" t="s">
        <v>1</v>
      </c>
      <c r="G62" s="41" t="s">
        <v>30</v>
      </c>
      <c r="H62" s="41" t="s">
        <v>31</v>
      </c>
      <c r="I62" s="42" t="s">
        <v>83</v>
      </c>
      <c r="J62" s="43">
        <v>5500000000</v>
      </c>
      <c r="K62" s="43">
        <v>0</v>
      </c>
      <c r="L62" s="43">
        <v>0</v>
      </c>
      <c r="M62" s="43">
        <v>5500000000</v>
      </c>
      <c r="N62" s="43">
        <v>0</v>
      </c>
      <c r="O62" s="43">
        <v>5194226783.1400003</v>
      </c>
      <c r="P62" s="43">
        <v>5194226783.1400003</v>
      </c>
      <c r="Q62" s="43">
        <v>3939841907.3299999</v>
      </c>
      <c r="R62" s="44">
        <f t="shared" si="1"/>
        <v>305773216.85999966</v>
      </c>
      <c r="S62" s="45">
        <f t="shared" si="17"/>
        <v>0.94440486966181825</v>
      </c>
      <c r="T62" s="45">
        <f t="shared" si="18"/>
        <v>0.94440486966181825</v>
      </c>
      <c r="U62" s="45">
        <f t="shared" si="19"/>
        <v>0.71633489224181812</v>
      </c>
    </row>
    <row r="63" spans="1:21" ht="50.1" customHeight="1" thickBot="1">
      <c r="A63" s="41" t="s">
        <v>136</v>
      </c>
      <c r="B63" s="41" t="s">
        <v>147</v>
      </c>
      <c r="C63" s="41" t="s">
        <v>154</v>
      </c>
      <c r="D63" s="41" t="s">
        <v>28</v>
      </c>
      <c r="E63" s="41" t="s">
        <v>1</v>
      </c>
      <c r="F63" s="41" t="s">
        <v>1</v>
      </c>
      <c r="G63" s="41" t="s">
        <v>118</v>
      </c>
      <c r="H63" s="41" t="s">
        <v>31</v>
      </c>
      <c r="I63" s="42" t="s">
        <v>83</v>
      </c>
      <c r="J63" s="43">
        <v>0</v>
      </c>
      <c r="K63" s="43">
        <v>7000000000</v>
      </c>
      <c r="L63" s="43">
        <v>0</v>
      </c>
      <c r="M63" s="43">
        <v>7000000000</v>
      </c>
      <c r="N63" s="43">
        <v>0</v>
      </c>
      <c r="O63" s="43">
        <v>7000000000</v>
      </c>
      <c r="P63" s="43">
        <v>7000000000</v>
      </c>
      <c r="Q63" s="43">
        <v>2000000000</v>
      </c>
      <c r="R63" s="44">
        <f t="shared" si="1"/>
        <v>0</v>
      </c>
      <c r="S63" s="45">
        <f t="shared" si="17"/>
        <v>1</v>
      </c>
      <c r="T63" s="45">
        <f t="shared" si="18"/>
        <v>1</v>
      </c>
      <c r="U63" s="45">
        <f t="shared" si="19"/>
        <v>0.2857142857142857</v>
      </c>
    </row>
    <row r="64" spans="1:21" ht="76.5" customHeight="1" thickBot="1">
      <c r="A64" s="41" t="s">
        <v>136</v>
      </c>
      <c r="B64" s="41" t="s">
        <v>147</v>
      </c>
      <c r="C64" s="41" t="s">
        <v>154</v>
      </c>
      <c r="D64" s="41" t="s">
        <v>38</v>
      </c>
      <c r="E64" s="41" t="s">
        <v>1</v>
      </c>
      <c r="F64" s="41" t="s">
        <v>1</v>
      </c>
      <c r="G64" s="41" t="s">
        <v>30</v>
      </c>
      <c r="H64" s="41" t="s">
        <v>31</v>
      </c>
      <c r="I64" s="42" t="s">
        <v>84</v>
      </c>
      <c r="J64" s="43">
        <v>3000000000</v>
      </c>
      <c r="K64" s="43">
        <v>0</v>
      </c>
      <c r="L64" s="43">
        <v>0</v>
      </c>
      <c r="M64" s="43">
        <v>3000000000</v>
      </c>
      <c r="N64" s="43">
        <v>0</v>
      </c>
      <c r="O64" s="43">
        <v>2548249458.5</v>
      </c>
      <c r="P64" s="43">
        <v>2548249458.5</v>
      </c>
      <c r="Q64" s="43">
        <v>2151315101.5</v>
      </c>
      <c r="R64" s="44">
        <f t="shared" si="1"/>
        <v>451750541.5</v>
      </c>
      <c r="S64" s="45">
        <f t="shared" si="17"/>
        <v>0.84941648616666665</v>
      </c>
      <c r="T64" s="45">
        <f t="shared" si="18"/>
        <v>0.84941648616666665</v>
      </c>
      <c r="U64" s="45">
        <f t="shared" si="19"/>
        <v>0.71710503383333335</v>
      </c>
    </row>
    <row r="65" spans="1:21" ht="82.5" customHeight="1" thickBot="1">
      <c r="A65" s="41" t="s">
        <v>136</v>
      </c>
      <c r="B65" s="41" t="s">
        <v>147</v>
      </c>
      <c r="C65" s="41" t="s">
        <v>154</v>
      </c>
      <c r="D65" s="41" t="s">
        <v>41</v>
      </c>
      <c r="E65" s="41" t="s">
        <v>1</v>
      </c>
      <c r="F65" s="41" t="s">
        <v>1</v>
      </c>
      <c r="G65" s="41" t="s">
        <v>30</v>
      </c>
      <c r="H65" s="41" t="s">
        <v>31</v>
      </c>
      <c r="I65" s="42" t="s">
        <v>85</v>
      </c>
      <c r="J65" s="43">
        <v>1700000000</v>
      </c>
      <c r="K65" s="43">
        <v>0</v>
      </c>
      <c r="L65" s="43">
        <v>0</v>
      </c>
      <c r="M65" s="43">
        <v>1700000000</v>
      </c>
      <c r="N65" s="43">
        <v>0</v>
      </c>
      <c r="O65" s="43">
        <v>1088724890.9300001</v>
      </c>
      <c r="P65" s="43">
        <v>1088724890.9300001</v>
      </c>
      <c r="Q65" s="43">
        <v>922123088.92999995</v>
      </c>
      <c r="R65" s="44">
        <f t="shared" si="1"/>
        <v>611275109.06999993</v>
      </c>
      <c r="S65" s="45">
        <f t="shared" si="17"/>
        <v>0.64042640642941184</v>
      </c>
      <c r="T65" s="45">
        <f t="shared" si="18"/>
        <v>0.64042640642941184</v>
      </c>
      <c r="U65" s="45">
        <f t="shared" si="19"/>
        <v>0.54242534642941176</v>
      </c>
    </row>
    <row r="66" spans="1:21" ht="80.25" customHeight="1" thickBot="1">
      <c r="A66" s="41" t="s">
        <v>136</v>
      </c>
      <c r="B66" s="41" t="s">
        <v>147</v>
      </c>
      <c r="C66" s="41" t="s">
        <v>138</v>
      </c>
      <c r="D66" s="41" t="s">
        <v>41</v>
      </c>
      <c r="E66" s="41"/>
      <c r="F66" s="41"/>
      <c r="G66" s="41" t="s">
        <v>30</v>
      </c>
      <c r="H66" s="41" t="s">
        <v>31</v>
      </c>
      <c r="I66" s="42" t="s">
        <v>86</v>
      </c>
      <c r="J66" s="43">
        <v>30541500000</v>
      </c>
      <c r="K66" s="43">
        <v>0</v>
      </c>
      <c r="L66" s="43">
        <v>4000000000</v>
      </c>
      <c r="M66" s="43">
        <v>26541500000</v>
      </c>
      <c r="N66" s="43">
        <v>0</v>
      </c>
      <c r="O66" s="43">
        <v>26541500000</v>
      </c>
      <c r="P66" s="43">
        <v>26541500000</v>
      </c>
      <c r="Q66" s="43">
        <v>11400000000</v>
      </c>
      <c r="R66" s="44">
        <f t="shared" si="1"/>
        <v>0</v>
      </c>
      <c r="S66" s="45">
        <f t="shared" si="17"/>
        <v>1</v>
      </c>
      <c r="T66" s="45">
        <f t="shared" si="18"/>
        <v>1</v>
      </c>
      <c r="U66" s="45">
        <f t="shared" si="19"/>
        <v>0.42951604091705442</v>
      </c>
    </row>
    <row r="67" spans="1:21" ht="69.75" customHeight="1" thickBot="1">
      <c r="A67" s="41" t="s">
        <v>136</v>
      </c>
      <c r="B67" s="41" t="s">
        <v>147</v>
      </c>
      <c r="C67" s="41" t="s">
        <v>138</v>
      </c>
      <c r="D67" s="41" t="s">
        <v>35</v>
      </c>
      <c r="E67" s="41" t="s">
        <v>1</v>
      </c>
      <c r="F67" s="41" t="s">
        <v>1</v>
      </c>
      <c r="G67" s="41" t="s">
        <v>30</v>
      </c>
      <c r="H67" s="41" t="s">
        <v>31</v>
      </c>
      <c r="I67" s="42" t="s">
        <v>87</v>
      </c>
      <c r="J67" s="43">
        <v>66300000000</v>
      </c>
      <c r="K67" s="43">
        <v>0</v>
      </c>
      <c r="L67" s="43">
        <v>7339845712</v>
      </c>
      <c r="M67" s="43">
        <v>58960154288</v>
      </c>
      <c r="N67" s="43">
        <v>0</v>
      </c>
      <c r="O67" s="43">
        <v>58712560633</v>
      </c>
      <c r="P67" s="43">
        <v>58712560633</v>
      </c>
      <c r="Q67" s="43">
        <v>22744705591.25</v>
      </c>
      <c r="R67" s="44">
        <f t="shared" si="1"/>
        <v>247593655</v>
      </c>
      <c r="S67" s="45">
        <f t="shared" si="17"/>
        <v>0.99580066134510792</v>
      </c>
      <c r="T67" s="45">
        <f t="shared" si="18"/>
        <v>0.99580066134510792</v>
      </c>
      <c r="U67" s="45">
        <f t="shared" si="19"/>
        <v>0.38576401072748157</v>
      </c>
    </row>
    <row r="68" spans="1:21" ht="74.25" customHeight="1" thickBot="1">
      <c r="A68" s="41" t="s">
        <v>136</v>
      </c>
      <c r="B68" s="41" t="s">
        <v>147</v>
      </c>
      <c r="C68" s="41" t="s">
        <v>155</v>
      </c>
      <c r="D68" s="41" t="s">
        <v>38</v>
      </c>
      <c r="E68" s="41" t="s">
        <v>1</v>
      </c>
      <c r="F68" s="41" t="s">
        <v>1</v>
      </c>
      <c r="G68" s="41" t="s">
        <v>30</v>
      </c>
      <c r="H68" s="41" t="s">
        <v>31</v>
      </c>
      <c r="I68" s="42" t="s">
        <v>88</v>
      </c>
      <c r="J68" s="43">
        <v>8000000000</v>
      </c>
      <c r="K68" s="43">
        <v>0</v>
      </c>
      <c r="L68" s="43">
        <v>0</v>
      </c>
      <c r="M68" s="43">
        <v>8000000000</v>
      </c>
      <c r="N68" s="43">
        <v>0</v>
      </c>
      <c r="O68" s="43">
        <v>8000000000</v>
      </c>
      <c r="P68" s="43">
        <v>8000000000</v>
      </c>
      <c r="Q68" s="43">
        <v>0</v>
      </c>
      <c r="R68" s="44">
        <f t="shared" si="1"/>
        <v>0</v>
      </c>
      <c r="S68" s="45">
        <f t="shared" si="17"/>
        <v>1</v>
      </c>
      <c r="T68" s="45">
        <f t="shared" si="18"/>
        <v>1</v>
      </c>
      <c r="U68" s="45">
        <f t="shared" si="19"/>
        <v>0</v>
      </c>
    </row>
    <row r="69" spans="1:21" ht="74.25" customHeight="1" thickBot="1">
      <c r="A69" s="41" t="s">
        <v>136</v>
      </c>
      <c r="B69" s="41" t="s">
        <v>156</v>
      </c>
      <c r="C69" s="41" t="s">
        <v>140</v>
      </c>
      <c r="D69" s="41" t="s">
        <v>28</v>
      </c>
      <c r="E69" s="41" t="s">
        <v>1</v>
      </c>
      <c r="F69" s="41" t="s">
        <v>1</v>
      </c>
      <c r="G69" s="41" t="s">
        <v>30</v>
      </c>
      <c r="H69" s="41" t="s">
        <v>31</v>
      </c>
      <c r="I69" s="42" t="s">
        <v>89</v>
      </c>
      <c r="J69" s="43">
        <v>1200000000</v>
      </c>
      <c r="K69" s="43">
        <v>0</v>
      </c>
      <c r="L69" s="43">
        <v>1200000000</v>
      </c>
      <c r="M69" s="43">
        <v>0</v>
      </c>
      <c r="N69" s="43">
        <v>0</v>
      </c>
      <c r="O69" s="43">
        <v>0</v>
      </c>
      <c r="P69" s="43">
        <v>0</v>
      </c>
      <c r="Q69" s="43">
        <v>0</v>
      </c>
      <c r="R69" s="44">
        <f t="shared" si="1"/>
        <v>0</v>
      </c>
      <c r="S69" s="45">
        <v>0</v>
      </c>
      <c r="T69" s="45">
        <v>0</v>
      </c>
      <c r="U69" s="45">
        <v>0</v>
      </c>
    </row>
    <row r="70" spans="1:21" ht="50.1" customHeight="1" thickBot="1">
      <c r="A70" s="36"/>
      <c r="B70" s="36"/>
      <c r="C70" s="36"/>
      <c r="D70" s="36"/>
      <c r="E70" s="36"/>
      <c r="F70" s="36"/>
      <c r="G70" s="36"/>
      <c r="H70" s="36"/>
      <c r="I70" s="37" t="s">
        <v>157</v>
      </c>
      <c r="J70" s="38">
        <f>+J6+J41</f>
        <v>518037600000</v>
      </c>
      <c r="K70" s="38">
        <f t="shared" ref="K70:Q70" si="20">+K6+K41</f>
        <v>143005240999</v>
      </c>
      <c r="L70" s="38">
        <f t="shared" si="20"/>
        <v>88652085232</v>
      </c>
      <c r="M70" s="38">
        <f t="shared" si="20"/>
        <v>572390755767</v>
      </c>
      <c r="N70" s="38">
        <f t="shared" si="20"/>
        <v>500386959</v>
      </c>
      <c r="O70" s="38">
        <f t="shared" si="20"/>
        <v>554818386679.56006</v>
      </c>
      <c r="P70" s="38">
        <f t="shared" si="20"/>
        <v>552983102439.56006</v>
      </c>
      <c r="Q70" s="38">
        <f t="shared" si="20"/>
        <v>422522636907.94995</v>
      </c>
      <c r="R70" s="39">
        <f t="shared" ref="R70" si="21">+M70-O70</f>
        <v>17572369087.439941</v>
      </c>
      <c r="S70" s="40">
        <f>+O70/M70</f>
        <v>0.96930004737079811</v>
      </c>
      <c r="T70" s="40">
        <f>+P70/M70</f>
        <v>0.96609369887283769</v>
      </c>
      <c r="U70" s="40">
        <f>+Q70/M70</f>
        <v>0.73817166446333027</v>
      </c>
    </row>
    <row r="71" spans="1:21">
      <c r="S71" s="51"/>
      <c r="T71" s="51"/>
      <c r="U71" s="51"/>
    </row>
    <row r="72" spans="1:21">
      <c r="S72" s="51"/>
      <c r="T72" s="51"/>
      <c r="U72" s="51"/>
    </row>
    <row r="73" spans="1:21">
      <c r="S73" s="51"/>
      <c r="T73" s="51"/>
      <c r="U73" s="51"/>
    </row>
  </sheetData>
  <mergeCells count="3">
    <mergeCell ref="A1:U1"/>
    <mergeCell ref="A2:U2"/>
    <mergeCell ref="A3:U3"/>
  </mergeCells>
  <printOptions horizontalCentered="1"/>
  <pageMargins left="0.78740157480314965" right="0" top="0.78740157480314965" bottom="0.78740157480314965" header="0.78740157480314965" footer="0.78740157480314965"/>
  <pageSetup paperSize="5"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showGridLines="0" topLeftCell="H1" workbookViewId="0">
      <selection activeCell="V13" sqref="V13"/>
    </sheetView>
  </sheetViews>
  <sheetFormatPr baseColWidth="10" defaultRowHeight="15"/>
  <cols>
    <col min="1" max="5" width="5.42578125" style="26" hidden="1" customWidth="1"/>
    <col min="6" max="6" width="5.85546875" style="26" hidden="1" customWidth="1"/>
    <col min="7" max="7" width="4" style="26" hidden="1" customWidth="1"/>
    <col min="8" max="8" width="25.7109375" style="26" customWidth="1"/>
    <col min="9" max="9" width="17.28515625" style="26" customWidth="1"/>
    <col min="10" max="10" width="16" style="26" customWidth="1"/>
    <col min="11" max="11" width="16.42578125" style="26" customWidth="1"/>
    <col min="12" max="12" width="17.85546875" style="26" customWidth="1"/>
    <col min="13" max="13" width="16.5703125" style="26" hidden="1" customWidth="1"/>
    <col min="14" max="14" width="18.7109375" style="26" hidden="1" customWidth="1"/>
    <col min="15" max="15" width="17.7109375" style="26" hidden="1" customWidth="1"/>
    <col min="16" max="16" width="17.5703125" style="26" hidden="1" customWidth="1"/>
    <col min="17" max="17" width="17.140625" style="26" hidden="1" customWidth="1"/>
    <col min="18" max="18" width="8.140625" style="26" hidden="1" customWidth="1"/>
    <col min="19" max="19" width="9.7109375" style="26" hidden="1" customWidth="1"/>
    <col min="20" max="20" width="9.140625" style="26" hidden="1" customWidth="1"/>
    <col min="21" max="16384" width="11.42578125" style="26"/>
  </cols>
  <sheetData>
    <row r="1" spans="1:21">
      <c r="A1" s="75" t="s">
        <v>185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</row>
    <row r="2" spans="1:21">
      <c r="A2" s="75" t="s">
        <v>192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spans="1:21">
      <c r="A3" s="75" t="s">
        <v>193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</row>
    <row r="4" spans="1:21" ht="15.75" thickBot="1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R4" s="28" t="s">
        <v>194</v>
      </c>
      <c r="S4" s="28"/>
      <c r="T4" s="28"/>
      <c r="U4" s="28"/>
    </row>
    <row r="5" spans="1:21" ht="33" customHeight="1" thickBot="1">
      <c r="A5" s="29" t="s">
        <v>9</v>
      </c>
      <c r="B5" s="29" t="s">
        <v>10</v>
      </c>
      <c r="C5" s="29" t="s">
        <v>11</v>
      </c>
      <c r="D5" s="29" t="s">
        <v>12</v>
      </c>
      <c r="E5" s="29" t="s">
        <v>13</v>
      </c>
      <c r="F5" s="29" t="s">
        <v>18</v>
      </c>
      <c r="G5" s="29" t="s">
        <v>19</v>
      </c>
      <c r="H5" s="29" t="s">
        <v>20</v>
      </c>
      <c r="I5" s="29" t="s">
        <v>21</v>
      </c>
      <c r="J5" s="29" t="s">
        <v>22</v>
      </c>
      <c r="K5" s="29" t="s">
        <v>23</v>
      </c>
      <c r="L5" s="29" t="s">
        <v>24</v>
      </c>
      <c r="M5" s="29" t="s">
        <v>108</v>
      </c>
      <c r="N5" s="29" t="s">
        <v>109</v>
      </c>
      <c r="O5" s="29" t="s">
        <v>110</v>
      </c>
      <c r="P5" s="29" t="s">
        <v>111</v>
      </c>
      <c r="Q5" s="30" t="s">
        <v>112</v>
      </c>
      <c r="R5" s="30" t="s">
        <v>113</v>
      </c>
      <c r="S5" s="30" t="s">
        <v>114</v>
      </c>
      <c r="T5" s="30" t="s">
        <v>195</v>
      </c>
    </row>
    <row r="6" spans="1:21" ht="35.1" customHeight="1" thickBot="1">
      <c r="A6" s="52" t="s">
        <v>27</v>
      </c>
      <c r="B6" s="52"/>
      <c r="C6" s="52"/>
      <c r="D6" s="52"/>
      <c r="E6" s="52"/>
      <c r="F6" s="52"/>
      <c r="G6" s="52"/>
      <c r="H6" s="53" t="s">
        <v>99</v>
      </c>
      <c r="I6" s="54">
        <f>+I7+I15</f>
        <v>13931060000</v>
      </c>
      <c r="J6" s="54">
        <f t="shared" ref="J6:P6" si="0">+J7+J15</f>
        <v>61000000</v>
      </c>
      <c r="K6" s="54">
        <f t="shared" si="0"/>
        <v>314100410</v>
      </c>
      <c r="L6" s="54">
        <f t="shared" si="0"/>
        <v>13677959590</v>
      </c>
      <c r="M6" s="54">
        <f t="shared" si="0"/>
        <v>1948800000</v>
      </c>
      <c r="N6" s="54">
        <f t="shared" si="0"/>
        <v>10562875538.6</v>
      </c>
      <c r="O6" s="54">
        <f t="shared" si="0"/>
        <v>10562875538.6</v>
      </c>
      <c r="P6" s="54">
        <f t="shared" si="0"/>
        <v>10373789374.1</v>
      </c>
      <c r="Q6" s="55">
        <f t="shared" ref="Q6:Q20" si="1">+L6-N6</f>
        <v>3115084051.3999996</v>
      </c>
      <c r="R6" s="56">
        <f t="shared" ref="R6:R20" si="2">+N6/L6</f>
        <v>0.77225520876100207</v>
      </c>
      <c r="S6" s="56">
        <f t="shared" ref="S6:S20" si="3">+O6/L6</f>
        <v>0.77225520876100207</v>
      </c>
      <c r="T6" s="56">
        <f t="shared" ref="T6:T20" si="4">+P6/L6</f>
        <v>0.7584310588023897</v>
      </c>
    </row>
    <row r="7" spans="1:21" ht="35.1" customHeight="1" thickBot="1">
      <c r="A7" s="57" t="s">
        <v>27</v>
      </c>
      <c r="B7" s="57"/>
      <c r="C7" s="57"/>
      <c r="D7" s="57"/>
      <c r="E7" s="57"/>
      <c r="F7" s="57"/>
      <c r="G7" s="57"/>
      <c r="H7" s="58" t="s">
        <v>196</v>
      </c>
      <c r="I7" s="59">
        <f>SUM(I8:I14)</f>
        <v>11935580000</v>
      </c>
      <c r="J7" s="59">
        <f t="shared" ref="J7:P7" si="5">SUM(J8:J14)</f>
        <v>61000000</v>
      </c>
      <c r="K7" s="59">
        <f t="shared" si="5"/>
        <v>73849480</v>
      </c>
      <c r="L7" s="59">
        <f t="shared" si="5"/>
        <v>11922730520</v>
      </c>
      <c r="M7" s="59">
        <f t="shared" si="5"/>
        <v>1948800000</v>
      </c>
      <c r="N7" s="59">
        <f t="shared" si="5"/>
        <v>8899397826.8600006</v>
      </c>
      <c r="O7" s="59">
        <f t="shared" si="5"/>
        <v>8899397826.8600006</v>
      </c>
      <c r="P7" s="59">
        <f t="shared" si="5"/>
        <v>8892539003.8600006</v>
      </c>
      <c r="Q7" s="60">
        <f t="shared" si="1"/>
        <v>3023332693.1399994</v>
      </c>
      <c r="R7" s="61">
        <f t="shared" si="2"/>
        <v>0.74642279400105072</v>
      </c>
      <c r="S7" s="61">
        <f t="shared" si="3"/>
        <v>0.74642279400105072</v>
      </c>
      <c r="T7" s="61">
        <f t="shared" si="4"/>
        <v>0.74584752116497566</v>
      </c>
    </row>
    <row r="8" spans="1:21" ht="35.1" customHeight="1" thickBot="1">
      <c r="A8" s="62" t="s">
        <v>27</v>
      </c>
      <c r="B8" s="62" t="s">
        <v>28</v>
      </c>
      <c r="C8" s="62" t="s">
        <v>115</v>
      </c>
      <c r="D8" s="62" t="s">
        <v>28</v>
      </c>
      <c r="E8" s="62" t="s">
        <v>28</v>
      </c>
      <c r="F8" s="62" t="s">
        <v>152</v>
      </c>
      <c r="G8" s="62" t="s">
        <v>119</v>
      </c>
      <c r="H8" s="63" t="s">
        <v>32</v>
      </c>
      <c r="I8" s="64">
        <v>5253000000</v>
      </c>
      <c r="J8" s="64">
        <v>61000000</v>
      </c>
      <c r="K8" s="64">
        <v>0</v>
      </c>
      <c r="L8" s="64">
        <v>5314000000</v>
      </c>
      <c r="M8" s="64">
        <v>0</v>
      </c>
      <c r="N8" s="64">
        <v>4921727027.8800001</v>
      </c>
      <c r="O8" s="64">
        <v>4921727027.8800001</v>
      </c>
      <c r="P8" s="64">
        <v>4921727027.8800001</v>
      </c>
      <c r="Q8" s="65">
        <f t="shared" si="1"/>
        <v>392272972.11999989</v>
      </c>
      <c r="R8" s="66">
        <f t="shared" si="2"/>
        <v>0.92618122466691755</v>
      </c>
      <c r="S8" s="66">
        <f t="shared" si="3"/>
        <v>0.92618122466691755</v>
      </c>
      <c r="T8" s="66">
        <f t="shared" si="4"/>
        <v>0.92618122466691755</v>
      </c>
    </row>
    <row r="9" spans="1:21" ht="35.1" customHeight="1" thickBot="1">
      <c r="A9" s="62" t="s">
        <v>27</v>
      </c>
      <c r="B9" s="62" t="s">
        <v>28</v>
      </c>
      <c r="C9" s="62" t="s">
        <v>115</v>
      </c>
      <c r="D9" s="62" t="s">
        <v>28</v>
      </c>
      <c r="E9" s="62" t="s">
        <v>33</v>
      </c>
      <c r="F9" s="62" t="s">
        <v>152</v>
      </c>
      <c r="G9" s="62" t="s">
        <v>119</v>
      </c>
      <c r="H9" s="63" t="s">
        <v>34</v>
      </c>
      <c r="I9" s="64">
        <v>731300000</v>
      </c>
      <c r="J9" s="64">
        <v>0</v>
      </c>
      <c r="K9" s="64">
        <v>0</v>
      </c>
      <c r="L9" s="64">
        <v>731300000</v>
      </c>
      <c r="M9" s="64">
        <v>0</v>
      </c>
      <c r="N9" s="64">
        <v>477981319.10000002</v>
      </c>
      <c r="O9" s="64">
        <v>477981319.10000002</v>
      </c>
      <c r="P9" s="64">
        <v>477981319.10000002</v>
      </c>
      <c r="Q9" s="65">
        <f t="shared" si="1"/>
        <v>253318680.89999998</v>
      </c>
      <c r="R9" s="66">
        <f t="shared" si="2"/>
        <v>0.65360497620675517</v>
      </c>
      <c r="S9" s="66">
        <f t="shared" si="3"/>
        <v>0.65360497620675517</v>
      </c>
      <c r="T9" s="66">
        <f t="shared" si="4"/>
        <v>0.65360497620675517</v>
      </c>
    </row>
    <row r="10" spans="1:21" ht="35.1" customHeight="1" thickBot="1">
      <c r="A10" s="62" t="s">
        <v>27</v>
      </c>
      <c r="B10" s="62" t="s">
        <v>28</v>
      </c>
      <c r="C10" s="62" t="s">
        <v>115</v>
      </c>
      <c r="D10" s="62" t="s">
        <v>28</v>
      </c>
      <c r="E10" s="62" t="s">
        <v>35</v>
      </c>
      <c r="F10" s="62" t="s">
        <v>152</v>
      </c>
      <c r="G10" s="62" t="s">
        <v>119</v>
      </c>
      <c r="H10" s="63" t="s">
        <v>36</v>
      </c>
      <c r="I10" s="64">
        <v>1390500000</v>
      </c>
      <c r="J10" s="64">
        <v>0</v>
      </c>
      <c r="K10" s="64">
        <v>0</v>
      </c>
      <c r="L10" s="64">
        <v>1390500000</v>
      </c>
      <c r="M10" s="64">
        <v>0</v>
      </c>
      <c r="N10" s="64">
        <v>1248922014.51</v>
      </c>
      <c r="O10" s="64">
        <v>1248922014.51</v>
      </c>
      <c r="P10" s="64">
        <v>1248922014.51</v>
      </c>
      <c r="Q10" s="65">
        <f t="shared" si="1"/>
        <v>141577985.49000001</v>
      </c>
      <c r="R10" s="66">
        <f t="shared" si="2"/>
        <v>0.89818195937432577</v>
      </c>
      <c r="S10" s="66">
        <f t="shared" si="3"/>
        <v>0.89818195937432577</v>
      </c>
      <c r="T10" s="66">
        <f t="shared" si="4"/>
        <v>0.89818195937432577</v>
      </c>
    </row>
    <row r="11" spans="1:21" ht="35.1" customHeight="1" thickBot="1">
      <c r="A11" s="62" t="s">
        <v>27</v>
      </c>
      <c r="B11" s="62" t="s">
        <v>28</v>
      </c>
      <c r="C11" s="62" t="s">
        <v>115</v>
      </c>
      <c r="D11" s="62" t="s">
        <v>28</v>
      </c>
      <c r="E11" s="62" t="s">
        <v>116</v>
      </c>
      <c r="F11" s="62" t="s">
        <v>152</v>
      </c>
      <c r="G11" s="62" t="s">
        <v>119</v>
      </c>
      <c r="H11" s="63" t="s">
        <v>37</v>
      </c>
      <c r="I11" s="64">
        <v>206000000</v>
      </c>
      <c r="J11" s="64">
        <v>0</v>
      </c>
      <c r="K11" s="64">
        <v>61000000</v>
      </c>
      <c r="L11" s="64">
        <v>145000000</v>
      </c>
      <c r="M11" s="64">
        <v>0</v>
      </c>
      <c r="N11" s="64">
        <v>62317587.369999997</v>
      </c>
      <c r="O11" s="64">
        <v>62317587.369999997</v>
      </c>
      <c r="P11" s="64">
        <v>61340056.369999997</v>
      </c>
      <c r="Q11" s="65">
        <f t="shared" si="1"/>
        <v>82682412.629999995</v>
      </c>
      <c r="R11" s="66">
        <f t="shared" si="2"/>
        <v>0.42977646462068964</v>
      </c>
      <c r="S11" s="66">
        <f t="shared" si="3"/>
        <v>0.42977646462068964</v>
      </c>
      <c r="T11" s="66">
        <f t="shared" si="4"/>
        <v>0.42303487151724134</v>
      </c>
    </row>
    <row r="12" spans="1:21" ht="35.1" customHeight="1" thickBot="1">
      <c r="A12" s="62" t="s">
        <v>27</v>
      </c>
      <c r="B12" s="62" t="s">
        <v>28</v>
      </c>
      <c r="C12" s="62" t="s">
        <v>115</v>
      </c>
      <c r="D12" s="62" t="s">
        <v>28</v>
      </c>
      <c r="E12" s="62" t="s">
        <v>30</v>
      </c>
      <c r="F12" s="62" t="s">
        <v>152</v>
      </c>
      <c r="G12" s="62" t="s">
        <v>119</v>
      </c>
      <c r="H12" s="63" t="s">
        <v>197</v>
      </c>
      <c r="I12" s="64">
        <v>1948800000</v>
      </c>
      <c r="J12" s="64">
        <v>0</v>
      </c>
      <c r="K12" s="64">
        <v>0</v>
      </c>
      <c r="L12" s="64">
        <v>1948800000</v>
      </c>
      <c r="M12" s="64">
        <v>1948800000</v>
      </c>
      <c r="N12" s="64">
        <v>0</v>
      </c>
      <c r="O12" s="64">
        <v>0</v>
      </c>
      <c r="P12" s="64">
        <v>0</v>
      </c>
      <c r="Q12" s="65">
        <f t="shared" si="1"/>
        <v>1948800000</v>
      </c>
      <c r="R12" s="66">
        <f t="shared" si="2"/>
        <v>0</v>
      </c>
      <c r="S12" s="66">
        <f t="shared" si="3"/>
        <v>0</v>
      </c>
      <c r="T12" s="66">
        <f t="shared" si="4"/>
        <v>0</v>
      </c>
    </row>
    <row r="13" spans="1:21" ht="35.1" customHeight="1" thickBot="1">
      <c r="A13" s="62" t="s">
        <v>27</v>
      </c>
      <c r="B13" s="62" t="s">
        <v>28</v>
      </c>
      <c r="C13" s="62" t="s">
        <v>115</v>
      </c>
      <c r="D13" s="62" t="s">
        <v>38</v>
      </c>
      <c r="E13" s="62"/>
      <c r="F13" s="62" t="s">
        <v>152</v>
      </c>
      <c r="G13" s="62" t="s">
        <v>119</v>
      </c>
      <c r="H13" s="63" t="s">
        <v>39</v>
      </c>
      <c r="I13" s="64">
        <v>98280000</v>
      </c>
      <c r="J13" s="64">
        <v>0</v>
      </c>
      <c r="K13" s="64">
        <v>12849480</v>
      </c>
      <c r="L13" s="64">
        <v>85430520</v>
      </c>
      <c r="M13" s="64">
        <v>0</v>
      </c>
      <c r="N13" s="64">
        <v>82133879</v>
      </c>
      <c r="O13" s="64">
        <v>82133879</v>
      </c>
      <c r="P13" s="64">
        <v>76252587</v>
      </c>
      <c r="Q13" s="65">
        <f t="shared" si="1"/>
        <v>3296641</v>
      </c>
      <c r="R13" s="66">
        <f t="shared" si="2"/>
        <v>0.96141143703678733</v>
      </c>
      <c r="S13" s="66">
        <f t="shared" si="3"/>
        <v>0.96141143703678733</v>
      </c>
      <c r="T13" s="66">
        <f t="shared" si="4"/>
        <v>0.89256845211758051</v>
      </c>
    </row>
    <row r="14" spans="1:21" ht="39" customHeight="1" thickBot="1">
      <c r="A14" s="62" t="s">
        <v>27</v>
      </c>
      <c r="B14" s="62" t="s">
        <v>28</v>
      </c>
      <c r="C14" s="62" t="s">
        <v>115</v>
      </c>
      <c r="D14" s="62" t="s">
        <v>35</v>
      </c>
      <c r="E14" s="62"/>
      <c r="F14" s="62" t="s">
        <v>152</v>
      </c>
      <c r="G14" s="62" t="s">
        <v>119</v>
      </c>
      <c r="H14" s="63" t="s">
        <v>40</v>
      </c>
      <c r="I14" s="64">
        <v>2307700000</v>
      </c>
      <c r="J14" s="64">
        <v>0</v>
      </c>
      <c r="K14" s="64">
        <v>0</v>
      </c>
      <c r="L14" s="64">
        <v>2307700000</v>
      </c>
      <c r="M14" s="64">
        <v>0</v>
      </c>
      <c r="N14" s="64">
        <v>2106315999</v>
      </c>
      <c r="O14" s="64">
        <v>2106315999</v>
      </c>
      <c r="P14" s="64">
        <v>2106315999</v>
      </c>
      <c r="Q14" s="65">
        <f t="shared" si="1"/>
        <v>201384001</v>
      </c>
      <c r="R14" s="66">
        <f t="shared" si="2"/>
        <v>0.91273389045369846</v>
      </c>
      <c r="S14" s="66">
        <f t="shared" si="3"/>
        <v>0.91273389045369846</v>
      </c>
      <c r="T14" s="66">
        <f t="shared" si="4"/>
        <v>0.91273389045369846</v>
      </c>
    </row>
    <row r="15" spans="1:21" ht="35.1" customHeight="1" thickBot="1">
      <c r="A15" s="57" t="s">
        <v>27</v>
      </c>
      <c r="B15" s="57"/>
      <c r="C15" s="57"/>
      <c r="D15" s="57"/>
      <c r="E15" s="57"/>
      <c r="F15" s="57"/>
      <c r="G15" s="57"/>
      <c r="H15" s="58" t="s">
        <v>91</v>
      </c>
      <c r="I15" s="59">
        <f>+I16+I17</f>
        <v>1995480000</v>
      </c>
      <c r="J15" s="59">
        <f t="shared" ref="J15:P15" si="6">+J16+J17</f>
        <v>0</v>
      </c>
      <c r="K15" s="59">
        <f t="shared" si="6"/>
        <v>240250930</v>
      </c>
      <c r="L15" s="59">
        <f t="shared" si="6"/>
        <v>1755229070</v>
      </c>
      <c r="M15" s="59">
        <f t="shared" si="6"/>
        <v>0</v>
      </c>
      <c r="N15" s="59">
        <f t="shared" si="6"/>
        <v>1663477711.74</v>
      </c>
      <c r="O15" s="59">
        <f t="shared" si="6"/>
        <v>1663477711.74</v>
      </c>
      <c r="P15" s="59">
        <f t="shared" si="6"/>
        <v>1481250370.24</v>
      </c>
      <c r="Q15" s="60">
        <f t="shared" si="1"/>
        <v>91751358.25999999</v>
      </c>
      <c r="R15" s="61">
        <f t="shared" si="2"/>
        <v>0.94772684669585605</v>
      </c>
      <c r="S15" s="61">
        <f t="shared" si="3"/>
        <v>0.94772684669585605</v>
      </c>
      <c r="T15" s="61">
        <f t="shared" si="4"/>
        <v>0.84390715465987587</v>
      </c>
    </row>
    <row r="16" spans="1:21" ht="35.1" customHeight="1" thickBot="1">
      <c r="A16" s="62" t="s">
        <v>27</v>
      </c>
      <c r="B16" s="62" t="s">
        <v>38</v>
      </c>
      <c r="C16" s="62" t="s">
        <v>115</v>
      </c>
      <c r="D16" s="62" t="s">
        <v>41</v>
      </c>
      <c r="E16" s="62"/>
      <c r="F16" s="62" t="s">
        <v>152</v>
      </c>
      <c r="G16" s="62" t="s">
        <v>119</v>
      </c>
      <c r="H16" s="63" t="s">
        <v>42</v>
      </c>
      <c r="I16" s="64">
        <v>24700000</v>
      </c>
      <c r="J16" s="64">
        <v>0</v>
      </c>
      <c r="K16" s="64">
        <v>0</v>
      </c>
      <c r="L16" s="64">
        <v>24700000</v>
      </c>
      <c r="M16" s="64">
        <v>0</v>
      </c>
      <c r="N16" s="64">
        <v>2506000</v>
      </c>
      <c r="O16" s="64">
        <v>2506000</v>
      </c>
      <c r="P16" s="64">
        <v>2506000</v>
      </c>
      <c r="Q16" s="65">
        <f t="shared" si="1"/>
        <v>22194000</v>
      </c>
      <c r="R16" s="66">
        <f t="shared" si="2"/>
        <v>0.10145748987854251</v>
      </c>
      <c r="S16" s="66">
        <f t="shared" si="3"/>
        <v>0.10145748987854251</v>
      </c>
      <c r="T16" s="66">
        <f t="shared" si="4"/>
        <v>0.10145748987854251</v>
      </c>
    </row>
    <row r="17" spans="1:20" ht="35.1" customHeight="1" thickBot="1">
      <c r="A17" s="62" t="s">
        <v>27</v>
      </c>
      <c r="B17" s="62" t="s">
        <v>38</v>
      </c>
      <c r="C17" s="62" t="s">
        <v>115</v>
      </c>
      <c r="D17" s="62" t="s">
        <v>33</v>
      </c>
      <c r="E17" s="62"/>
      <c r="F17" s="62" t="s">
        <v>152</v>
      </c>
      <c r="G17" s="62" t="s">
        <v>119</v>
      </c>
      <c r="H17" s="63" t="s">
        <v>43</v>
      </c>
      <c r="I17" s="64">
        <v>1970780000</v>
      </c>
      <c r="J17" s="64">
        <v>0</v>
      </c>
      <c r="K17" s="64">
        <v>240250930</v>
      </c>
      <c r="L17" s="64">
        <v>1730529070</v>
      </c>
      <c r="M17" s="64">
        <v>0</v>
      </c>
      <c r="N17" s="64">
        <v>1660971711.74</v>
      </c>
      <c r="O17" s="64">
        <v>1660971711.74</v>
      </c>
      <c r="P17" s="64">
        <v>1478744370.24</v>
      </c>
      <c r="Q17" s="65">
        <f t="shared" si="1"/>
        <v>69557358.25999999</v>
      </c>
      <c r="R17" s="66">
        <f t="shared" si="2"/>
        <v>0.95980572677695619</v>
      </c>
      <c r="S17" s="66">
        <f t="shared" si="3"/>
        <v>0.95980572677695619</v>
      </c>
      <c r="T17" s="66">
        <f t="shared" si="4"/>
        <v>0.8545042067626174</v>
      </c>
    </row>
    <row r="18" spans="1:20" ht="35.1" customHeight="1" thickBot="1">
      <c r="A18" s="57" t="s">
        <v>136</v>
      </c>
      <c r="B18" s="57"/>
      <c r="C18" s="57"/>
      <c r="D18" s="57"/>
      <c r="E18" s="57"/>
      <c r="F18" s="57"/>
      <c r="G18" s="57"/>
      <c r="H18" s="58" t="s">
        <v>100</v>
      </c>
      <c r="I18" s="59">
        <f>+I19</f>
        <v>3863599346</v>
      </c>
      <c r="J18" s="59">
        <f t="shared" ref="J18:P18" si="7">+J19</f>
        <v>0</v>
      </c>
      <c r="K18" s="59">
        <f t="shared" si="7"/>
        <v>0</v>
      </c>
      <c r="L18" s="59">
        <f t="shared" si="7"/>
        <v>3863599346</v>
      </c>
      <c r="M18" s="59">
        <f t="shared" si="7"/>
        <v>0</v>
      </c>
      <c r="N18" s="59">
        <f t="shared" si="7"/>
        <v>3588669292.3200002</v>
      </c>
      <c r="O18" s="59">
        <f t="shared" si="7"/>
        <v>3588669292.3200002</v>
      </c>
      <c r="P18" s="59">
        <f t="shared" si="7"/>
        <v>2622489204.5500002</v>
      </c>
      <c r="Q18" s="60">
        <f t="shared" si="1"/>
        <v>274930053.67999983</v>
      </c>
      <c r="R18" s="61">
        <f t="shared" si="2"/>
        <v>0.9288409513878203</v>
      </c>
      <c r="S18" s="61">
        <f t="shared" si="3"/>
        <v>0.9288409513878203</v>
      </c>
      <c r="T18" s="61">
        <f t="shared" si="4"/>
        <v>0.67876841507002372</v>
      </c>
    </row>
    <row r="19" spans="1:20" ht="68.25" customHeight="1" thickBot="1">
      <c r="A19" s="62" t="s">
        <v>136</v>
      </c>
      <c r="B19" s="62" t="s">
        <v>142</v>
      </c>
      <c r="C19" s="62" t="s">
        <v>154</v>
      </c>
      <c r="D19" s="62" t="s">
        <v>33</v>
      </c>
      <c r="E19" s="62"/>
      <c r="F19" s="62" t="s">
        <v>152</v>
      </c>
      <c r="G19" s="62" t="s">
        <v>119</v>
      </c>
      <c r="H19" s="63" t="s">
        <v>198</v>
      </c>
      <c r="I19" s="64">
        <v>3863599346</v>
      </c>
      <c r="J19" s="64">
        <v>0</v>
      </c>
      <c r="K19" s="64">
        <v>0</v>
      </c>
      <c r="L19" s="64">
        <v>3863599346</v>
      </c>
      <c r="M19" s="64">
        <v>0</v>
      </c>
      <c r="N19" s="64">
        <v>3588669292.3200002</v>
      </c>
      <c r="O19" s="64">
        <v>3588669292.3200002</v>
      </c>
      <c r="P19" s="64">
        <v>2622489204.5500002</v>
      </c>
      <c r="Q19" s="65">
        <f t="shared" si="1"/>
        <v>274930053.67999983</v>
      </c>
      <c r="R19" s="66">
        <f t="shared" si="2"/>
        <v>0.9288409513878203</v>
      </c>
      <c r="S19" s="66">
        <f t="shared" si="3"/>
        <v>0.9288409513878203</v>
      </c>
      <c r="T19" s="66">
        <f t="shared" si="4"/>
        <v>0.67876841507002372</v>
      </c>
    </row>
    <row r="20" spans="1:20" ht="35.1" customHeight="1" thickBot="1">
      <c r="A20" s="57" t="s">
        <v>1</v>
      </c>
      <c r="B20" s="57" t="s">
        <v>1</v>
      </c>
      <c r="C20" s="57" t="s">
        <v>1</v>
      </c>
      <c r="D20" s="57" t="s">
        <v>1</v>
      </c>
      <c r="E20" s="57" t="s">
        <v>1</v>
      </c>
      <c r="F20" s="57" t="s">
        <v>1</v>
      </c>
      <c r="G20" s="57" t="s">
        <v>1</v>
      </c>
      <c r="H20" s="58" t="s">
        <v>157</v>
      </c>
      <c r="I20" s="59">
        <f>+I6+I18</f>
        <v>17794659346</v>
      </c>
      <c r="J20" s="59">
        <f t="shared" ref="J20:P20" si="8">+J6+J18</f>
        <v>61000000</v>
      </c>
      <c r="K20" s="59">
        <f t="shared" si="8"/>
        <v>314100410</v>
      </c>
      <c r="L20" s="59">
        <f t="shared" si="8"/>
        <v>17541558936</v>
      </c>
      <c r="M20" s="59">
        <f t="shared" si="8"/>
        <v>1948800000</v>
      </c>
      <c r="N20" s="59">
        <f t="shared" si="8"/>
        <v>14151544830.92</v>
      </c>
      <c r="O20" s="59">
        <f t="shared" si="8"/>
        <v>14151544830.92</v>
      </c>
      <c r="P20" s="59">
        <f t="shared" si="8"/>
        <v>12996278578.650002</v>
      </c>
      <c r="Q20" s="60">
        <f t="shared" si="1"/>
        <v>3390014105.0799999</v>
      </c>
      <c r="R20" s="61">
        <f t="shared" si="2"/>
        <v>0.80674385227399725</v>
      </c>
      <c r="S20" s="61">
        <f t="shared" si="3"/>
        <v>0.80674385227399725</v>
      </c>
      <c r="T20" s="61">
        <f t="shared" si="4"/>
        <v>0.74088503912717474</v>
      </c>
    </row>
    <row r="21" spans="1:20">
      <c r="A21" s="67"/>
      <c r="B21" s="67"/>
      <c r="C21" s="67"/>
      <c r="D21" s="67"/>
      <c r="E21" s="67"/>
      <c r="F21" s="67"/>
      <c r="G21" s="67"/>
      <c r="H21" s="67"/>
      <c r="Q21" s="68"/>
      <c r="R21" s="69"/>
      <c r="S21" s="69"/>
      <c r="T21" s="69"/>
    </row>
    <row r="22" spans="1:20">
      <c r="A22" s="67"/>
      <c r="B22" s="67"/>
      <c r="C22" s="67"/>
      <c r="D22" s="67"/>
      <c r="E22" s="67"/>
      <c r="F22" s="67"/>
      <c r="G22" s="67"/>
      <c r="H22" s="67"/>
      <c r="Q22" s="68"/>
      <c r="R22" s="69"/>
      <c r="S22" s="69"/>
      <c r="T22" s="69"/>
    </row>
    <row r="23" spans="1:20">
      <c r="A23" s="67"/>
      <c r="B23" s="67"/>
      <c r="C23" s="67"/>
      <c r="D23" s="67"/>
      <c r="E23" s="67"/>
      <c r="F23" s="67"/>
      <c r="G23" s="67"/>
      <c r="H23" s="67"/>
      <c r="Q23" s="68"/>
      <c r="R23" s="69"/>
      <c r="S23" s="69"/>
      <c r="T23" s="69"/>
    </row>
    <row r="24" spans="1:20">
      <c r="A24" s="67"/>
      <c r="B24" s="67"/>
      <c r="C24" s="67"/>
      <c r="D24" s="67"/>
      <c r="E24" s="67"/>
      <c r="F24" s="67"/>
      <c r="G24" s="67"/>
      <c r="H24" s="67"/>
      <c r="Q24" s="68"/>
      <c r="R24" s="69"/>
      <c r="S24" s="69"/>
      <c r="T24" s="69"/>
    </row>
    <row r="25" spans="1:20">
      <c r="A25" s="67"/>
      <c r="B25" s="67"/>
      <c r="C25" s="67"/>
      <c r="D25" s="67"/>
      <c r="E25" s="67"/>
      <c r="F25" s="67"/>
      <c r="G25" s="67"/>
      <c r="H25" s="67"/>
      <c r="Q25" s="68"/>
      <c r="R25" s="69"/>
      <c r="S25" s="69"/>
      <c r="T25" s="69"/>
    </row>
    <row r="26" spans="1:20">
      <c r="Q26" s="68"/>
      <c r="R26" s="69"/>
      <c r="S26" s="69"/>
      <c r="T26" s="69"/>
    </row>
    <row r="27" spans="1:20">
      <c r="Q27" s="68"/>
      <c r="R27" s="69"/>
      <c r="S27" s="69"/>
      <c r="T27" s="69"/>
    </row>
    <row r="28" spans="1:20">
      <c r="Q28" s="68"/>
      <c r="R28" s="69"/>
      <c r="S28" s="69"/>
      <c r="T28" s="69"/>
    </row>
    <row r="29" spans="1:20">
      <c r="Q29" s="68"/>
      <c r="R29" s="69"/>
      <c r="S29" s="69"/>
      <c r="T29" s="69"/>
    </row>
    <row r="30" spans="1:20">
      <c r="Q30" s="68"/>
      <c r="R30" s="69"/>
      <c r="S30" s="69"/>
      <c r="T30" s="69"/>
    </row>
    <row r="31" spans="1:20">
      <c r="Q31" s="68"/>
      <c r="R31" s="69"/>
      <c r="S31" s="69"/>
      <c r="T31" s="69"/>
    </row>
    <row r="32" spans="1:20">
      <c r="R32" s="51"/>
      <c r="S32" s="51"/>
      <c r="T32" s="51"/>
    </row>
    <row r="33" spans="18:20">
      <c r="R33" s="51"/>
      <c r="S33" s="51"/>
      <c r="T33" s="51"/>
    </row>
    <row r="34" spans="18:20">
      <c r="R34" s="51"/>
      <c r="S34" s="51"/>
      <c r="T34" s="51"/>
    </row>
    <row r="35" spans="18:20">
      <c r="R35" s="51"/>
      <c r="S35" s="51"/>
      <c r="T35" s="51"/>
    </row>
    <row r="36" spans="18:20">
      <c r="R36" s="51"/>
      <c r="S36" s="51"/>
      <c r="T36" s="51"/>
    </row>
    <row r="37" spans="18:20">
      <c r="R37" s="51"/>
      <c r="S37" s="51"/>
      <c r="T37" s="51"/>
    </row>
  </sheetData>
  <mergeCells count="3">
    <mergeCell ref="A1:T1"/>
    <mergeCell ref="A2:T2"/>
    <mergeCell ref="A3:T3"/>
  </mergeCells>
  <printOptions horizontalCentered="1"/>
  <pageMargins left="0.78740157480314965" right="0" top="0.78740157480314965" bottom="0.78740157480314965" header="0.78740157480314965" footer="0.78740157480314965"/>
  <pageSetup paperSize="5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Mod Funcionamiento 2015</vt:lpstr>
      <vt:lpstr>Mod Inversión 2015</vt:lpstr>
      <vt:lpstr>GESTION GENERAL </vt:lpstr>
      <vt:lpstr>DIRECCION GRAL COMERCIO EXT</vt:lpstr>
      <vt:lpstr>'Mod Funcionamiento 2015'!Área_de_impresión</vt:lpstr>
      <vt:lpstr>'DIRECCION GRAL COMERCIO EXT'!Títulos_a_imprimir</vt:lpstr>
      <vt:lpstr>'GESTION GENERAL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Alba Lucia Useche Montaña</cp:lastModifiedBy>
  <cp:lastPrinted>2016-01-22T16:06:26Z</cp:lastPrinted>
  <dcterms:created xsi:type="dcterms:W3CDTF">2015-04-28T15:51:30Z</dcterms:created>
  <dcterms:modified xsi:type="dcterms:W3CDTF">2016-01-22T20:01:20Z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