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SERVATORIO\j\TRABAJO\ESTUDIOS ECONOMICOS\106-38,08 Instrumentos de Controles de Productos\Productos Turismo\2. Producto Estadisiticas Intercambiables\2022\"/>
    </mc:Choice>
  </mc:AlternateContent>
  <bookViews>
    <workbookView xWindow="-120" yWindow="-120" windowWidth="5100" windowHeight="1410" tabRatio="619" firstSheet="2" activeTab="4"/>
  </bookViews>
  <sheets>
    <sheet name="pg. 10" sheetId="39" r:id="rId1"/>
    <sheet name="pg. 11" sheetId="40" r:id="rId2"/>
    <sheet name="pg. 12" sheetId="35" r:id="rId3"/>
    <sheet name="pg. 13" sheetId="36" r:id="rId4"/>
    <sheet name="pg. 14" sheetId="37" r:id="rId5"/>
  </sheets>
  <definedNames>
    <definedName name="_xlnm.Print_Area" localSheetId="0">'pg. 10'!$A$1:$K$47</definedName>
    <definedName name="_xlnm.Print_Area" localSheetId="1">'pg. 11'!$A$1:$J$54</definedName>
    <definedName name="_xlnm.Print_Area" localSheetId="2">'pg. 12'!$A$1:$M$57</definedName>
    <definedName name="_xlnm.Print_Area" localSheetId="3">'pg. 13'!$A$1:$J$47</definedName>
    <definedName name="_xlnm.Print_Area" localSheetId="4">'pg. 14'!$B:$K</definedName>
  </definedNames>
  <calcPr calcId="152511" concurrentCalc="0"/>
</workbook>
</file>

<file path=xl/calcChain.xml><?xml version="1.0" encoding="utf-8"?>
<calcChain xmlns="http://schemas.openxmlformats.org/spreadsheetml/2006/main">
  <c r="H14" i="36" l="1"/>
  <c r="G11" i="36"/>
  <c r="G10" i="36"/>
  <c r="H32" i="35"/>
  <c r="I32" i="35"/>
  <c r="I31" i="35"/>
  <c r="C31" i="35"/>
  <c r="A21" i="35"/>
  <c r="G31" i="35"/>
  <c r="F31" i="35"/>
  <c r="G12" i="40"/>
  <c r="E9" i="40"/>
  <c r="G30" i="40"/>
  <c r="B84" i="37"/>
  <c r="D43" i="36"/>
  <c r="F12" i="40"/>
  <c r="D12" i="40"/>
  <c r="E43" i="35"/>
  <c r="D43" i="35"/>
  <c r="F33" i="35"/>
  <c r="F32" i="35"/>
  <c r="F43" i="36"/>
  <c r="E43" i="36"/>
  <c r="F21" i="36"/>
  <c r="E21" i="36"/>
  <c r="C43" i="36"/>
  <c r="D21" i="36"/>
  <c r="C21" i="36"/>
  <c r="G32" i="35"/>
  <c r="E7" i="40"/>
  <c r="E39" i="40"/>
  <c r="E44" i="39"/>
  <c r="E35" i="39"/>
  <c r="E36" i="39"/>
  <c r="E37" i="39"/>
  <c r="E38" i="39"/>
  <c r="E39" i="39"/>
  <c r="E40" i="39"/>
  <c r="E41" i="39"/>
  <c r="E42" i="39"/>
  <c r="E43" i="39"/>
  <c r="E45" i="39"/>
  <c r="E34" i="39"/>
  <c r="E10" i="39"/>
  <c r="E11" i="39"/>
  <c r="E12" i="39"/>
  <c r="E14" i="39"/>
  <c r="E15" i="39"/>
  <c r="E16" i="39"/>
  <c r="E18" i="39"/>
  <c r="E19" i="39"/>
  <c r="E20" i="39"/>
  <c r="E13" i="39"/>
  <c r="E21" i="39"/>
  <c r="E17" i="39"/>
  <c r="B83" i="37"/>
  <c r="B87" i="37"/>
  <c r="F38" i="35"/>
  <c r="F36" i="35"/>
  <c r="F40" i="35"/>
  <c r="F37" i="35"/>
  <c r="F41" i="35"/>
  <c r="F34" i="35"/>
  <c r="F42" i="35"/>
  <c r="F35" i="35"/>
  <c r="F39" i="35"/>
  <c r="C19" i="35"/>
  <c r="H8" i="36"/>
  <c r="G21" i="36"/>
  <c r="B70" i="37"/>
  <c r="G43" i="36"/>
  <c r="H21" i="36"/>
  <c r="H33" i="35"/>
  <c r="B20" i="37"/>
  <c r="B71" i="37"/>
  <c r="C43" i="35"/>
  <c r="H42" i="35"/>
  <c r="B43" i="35"/>
  <c r="I41" i="35"/>
  <c r="H41" i="35"/>
  <c r="I40" i="35"/>
  <c r="H40" i="35"/>
  <c r="I39" i="35"/>
  <c r="H39" i="35"/>
  <c r="I38" i="35"/>
  <c r="H38" i="35"/>
  <c r="I37" i="35"/>
  <c r="H37" i="35"/>
  <c r="I36" i="35"/>
  <c r="H36" i="35"/>
  <c r="I35" i="35"/>
  <c r="H35" i="35"/>
  <c r="I34" i="35"/>
  <c r="H34" i="35"/>
  <c r="I33" i="35"/>
  <c r="C18" i="35"/>
  <c r="C17" i="35"/>
  <c r="C16" i="35"/>
  <c r="C15" i="35"/>
  <c r="C14" i="35"/>
  <c r="C13" i="35"/>
  <c r="C12" i="35"/>
  <c r="C11" i="35"/>
  <c r="C10" i="35"/>
  <c r="C9" i="35"/>
  <c r="C8" i="35"/>
  <c r="G38" i="35"/>
  <c r="I42" i="35"/>
  <c r="H43" i="35"/>
  <c r="F43" i="35"/>
  <c r="G43" i="35"/>
  <c r="C21" i="35"/>
  <c r="G34" i="35"/>
  <c r="G40" i="35"/>
  <c r="G35" i="35"/>
  <c r="G37" i="35"/>
  <c r="I43" i="35"/>
  <c r="G33" i="35"/>
  <c r="G36" i="35"/>
  <c r="G39" i="35"/>
  <c r="G42" i="35"/>
  <c r="G41" i="35"/>
  <c r="H30" i="36"/>
  <c r="G8" i="36"/>
  <c r="G30" i="36"/>
  <c r="C30" i="36"/>
  <c r="D30" i="36"/>
  <c r="E30" i="36"/>
  <c r="F30" i="36"/>
  <c r="B17" i="37"/>
  <c r="D21" i="40"/>
  <c r="C21" i="40"/>
  <c r="B21" i="40"/>
  <c r="C12" i="40"/>
  <c r="E12" i="40"/>
  <c r="H43" i="36"/>
  <c r="G48" i="40"/>
  <c r="F48" i="40"/>
  <c r="F30" i="40"/>
  <c r="E10" i="40"/>
  <c r="H20" i="36"/>
  <c r="G20" i="36"/>
  <c r="H19" i="36"/>
  <c r="G19" i="36"/>
  <c r="H18" i="36"/>
  <c r="G18" i="36"/>
  <c r="H17" i="36"/>
  <c r="G17" i="36"/>
  <c r="H16" i="36"/>
  <c r="G16" i="36"/>
  <c r="H15" i="36"/>
  <c r="G15" i="36"/>
  <c r="G14" i="36"/>
  <c r="H13" i="36"/>
  <c r="G13" i="36"/>
  <c r="H12" i="36"/>
  <c r="G12" i="36"/>
  <c r="H11" i="36"/>
  <c r="H10" i="36"/>
  <c r="G38" i="36"/>
  <c r="H42" i="36"/>
  <c r="G42" i="36"/>
  <c r="H41" i="36"/>
  <c r="G41" i="36"/>
  <c r="H40" i="36"/>
  <c r="G40" i="36"/>
  <c r="H39" i="36"/>
  <c r="G39" i="36"/>
  <c r="H38" i="36"/>
  <c r="H37" i="36"/>
  <c r="G37" i="36"/>
  <c r="H36" i="36"/>
  <c r="G36" i="36"/>
  <c r="H35" i="36"/>
  <c r="G35" i="36"/>
  <c r="H34" i="36"/>
  <c r="G34" i="36"/>
  <c r="H33" i="36"/>
  <c r="G33" i="36"/>
  <c r="H32" i="36"/>
  <c r="G32" i="36"/>
  <c r="B30" i="40"/>
  <c r="C30" i="40"/>
  <c r="H11" i="40"/>
  <c r="H10" i="40"/>
  <c r="H9" i="40"/>
  <c r="E11" i="40"/>
  <c r="B12" i="40"/>
  <c r="H30" i="40"/>
  <c r="D30" i="40"/>
  <c r="H29" i="40"/>
  <c r="H28" i="40"/>
  <c r="H27" i="40"/>
  <c r="H26" i="40"/>
  <c r="H25" i="40"/>
  <c r="H24" i="40"/>
  <c r="H23" i="40"/>
  <c r="E26" i="40"/>
  <c r="E25" i="40"/>
  <c r="E24" i="40"/>
  <c r="E23" i="40"/>
  <c r="E47" i="40"/>
  <c r="E46" i="40"/>
  <c r="E45" i="40"/>
  <c r="E44" i="40"/>
  <c r="E43" i="40"/>
  <c r="E42" i="40"/>
  <c r="E41" i="40"/>
  <c r="H47" i="40"/>
  <c r="H46" i="40"/>
  <c r="H45" i="40"/>
  <c r="H44" i="40"/>
  <c r="H43" i="40"/>
  <c r="H42" i="40"/>
  <c r="H41" i="40"/>
  <c r="D48" i="40"/>
  <c r="C48" i="40"/>
  <c r="B48" i="40"/>
  <c r="E48" i="40"/>
  <c r="H48" i="40"/>
  <c r="H12" i="40"/>
  <c r="E30" i="40"/>
  <c r="B68" i="37"/>
  <c r="F8" i="39"/>
  <c r="D39" i="40"/>
  <c r="C39" i="40"/>
  <c r="B39" i="40"/>
  <c r="A37" i="40"/>
  <c r="H21" i="40"/>
  <c r="H39" i="40"/>
  <c r="G21" i="40"/>
  <c r="G39" i="40"/>
  <c r="F21" i="40"/>
  <c r="F39" i="40"/>
  <c r="E21" i="40"/>
  <c r="E29" i="36"/>
  <c r="I6" i="36"/>
  <c r="I29" i="36"/>
  <c r="E29" i="40"/>
  <c r="E28" i="40"/>
  <c r="E27" i="40"/>
</calcChain>
</file>

<file path=xl/sharedStrings.xml><?xml version="1.0" encoding="utf-8"?>
<sst xmlns="http://schemas.openxmlformats.org/spreadsheetml/2006/main" count="190" uniqueCount="137">
  <si>
    <t>Período</t>
  </si>
  <si>
    <t>Transporte de Pasajeros</t>
  </si>
  <si>
    <t>Viajes</t>
  </si>
  <si>
    <t>Fuente: Balanza de Pagos. Banco de la República</t>
  </si>
  <si>
    <t>Página 10</t>
  </si>
  <si>
    <t>Página 11</t>
  </si>
  <si>
    <t>Página 12</t>
  </si>
  <si>
    <t>Otros</t>
  </si>
  <si>
    <t>Medellín</t>
  </si>
  <si>
    <t>Página 14</t>
  </si>
  <si>
    <t>%</t>
  </si>
  <si>
    <t>Año</t>
  </si>
  <si>
    <t>Anual</t>
  </si>
  <si>
    <t>Cifras provisionales</t>
  </si>
  <si>
    <t xml:space="preserve">1. Ingresos transporte de pasajeros y viajes </t>
  </si>
  <si>
    <t>Var. %</t>
  </si>
  <si>
    <t xml:space="preserve">Total </t>
  </si>
  <si>
    <t>Fuente: Unidad Administrativa Especial del Sistema de Parques Nacionales Naturales</t>
  </si>
  <si>
    <t>Visitantes</t>
  </si>
  <si>
    <t>TOTAL NO RESIDENTES</t>
  </si>
  <si>
    <t xml:space="preserve">VIAJEROS </t>
  </si>
  <si>
    <t>(Porcentaje de ocupación)</t>
  </si>
  <si>
    <t>Var % anual</t>
  </si>
  <si>
    <t>Ciudad</t>
  </si>
  <si>
    <t>Número de pasajeros</t>
  </si>
  <si>
    <t>Parques</t>
  </si>
  <si>
    <t>Total llegadas</t>
  </si>
  <si>
    <t>PNN Chingaza</t>
  </si>
  <si>
    <t>TOTAL</t>
  </si>
  <si>
    <t>Extrajeros no residentes*</t>
  </si>
  <si>
    <t>TOTAL **</t>
  </si>
  <si>
    <t>PNN Nevados</t>
  </si>
  <si>
    <t>Part%</t>
  </si>
  <si>
    <t>Var%</t>
  </si>
  <si>
    <t xml:space="preserve">2. Ingresos transporte de pasajeros y viajes </t>
  </si>
  <si>
    <t>Fuente: Aeronáutica Civil. Cifras organizadas de mayor a menor por acumulado del último año.</t>
  </si>
  <si>
    <t>Fuente: Aeronáutica Civil. Cifras oganizadas de mayor a menor por acumulado del último año.</t>
  </si>
  <si>
    <t>2011 (p)</t>
  </si>
  <si>
    <t>2012 (p)</t>
  </si>
  <si>
    <t>2013 (p)</t>
  </si>
  <si>
    <t>2014(p)</t>
  </si>
  <si>
    <t>2015(p)</t>
  </si>
  <si>
    <t>Africa</t>
  </si>
  <si>
    <t>Américas</t>
  </si>
  <si>
    <t>Asia Meridional</t>
  </si>
  <si>
    <t>Asia Oriental y el Pacífico</t>
  </si>
  <si>
    <t>Europa</t>
  </si>
  <si>
    <t>Oriente Medio</t>
  </si>
  <si>
    <t>Sin Especificar</t>
  </si>
  <si>
    <t xml:space="preserve">4. Llegadas de Extranjeros no residentes </t>
  </si>
  <si>
    <t>Continente OMT</t>
  </si>
  <si>
    <t>Cifras Provisionales</t>
  </si>
  <si>
    <t>Fuente: Migración Colombia. Cálculos Oficina de Estudios Económicos OEE- MinCIT.</t>
  </si>
  <si>
    <r>
      <rPr>
        <b/>
        <sz val="9"/>
        <color theme="1" tint="0.34998626667073579"/>
        <rFont val="Arial"/>
        <family val="2"/>
      </rPr>
      <t>Cifras provisionales</t>
    </r>
    <r>
      <rPr>
        <sz val="9"/>
        <color theme="1" tint="0.34998626667073579"/>
        <rFont val="Arial"/>
        <family val="2"/>
      </rPr>
      <t>. Organizadas de mayor a menor por año corrido.</t>
    </r>
  </si>
  <si>
    <r>
      <rPr>
        <b/>
        <sz val="9"/>
        <color theme="1" tint="0.34998626667073579"/>
        <rFont val="Arial"/>
        <family val="2"/>
      </rPr>
      <t>Cifras provisionales</t>
    </r>
    <r>
      <rPr>
        <sz val="9"/>
        <color theme="1" tint="0.34998626667073579"/>
        <rFont val="Arial"/>
        <family val="2"/>
      </rPr>
      <t>.</t>
    </r>
  </si>
  <si>
    <r>
      <t>* Las cifras anuales corresponden a la tasa de ocupación (12 meses)</t>
    </r>
    <r>
      <rPr>
        <i/>
        <sz val="8"/>
        <color theme="1" tint="0.34998626667073579"/>
        <rFont val="Arial"/>
        <family val="2"/>
      </rPr>
      <t xml:space="preserve"> </t>
    </r>
    <r>
      <rPr>
        <sz val="8"/>
        <color theme="1" tint="0.34998626667073579"/>
        <rFont val="Arial"/>
        <family val="2"/>
      </rPr>
      <t>reportada en el  mes de diciembre del año correspondiente.
Por su parte la cifra de año corrido es el promedio de ocupación hotelera de los meses a evaluar.</t>
    </r>
  </si>
  <si>
    <t>4a. Salida de Colombianos</t>
  </si>
  <si>
    <t xml:space="preserve">5. Visitantes a parques nacionales naturales </t>
  </si>
  <si>
    <t>7. Pasajeros aéreos nacionales en vuelos regulares por ciudad</t>
  </si>
  <si>
    <t xml:space="preserve">8. Ocupación hotelera </t>
  </si>
  <si>
    <t xml:space="preserve"> </t>
  </si>
  <si>
    <r>
      <rPr>
        <b/>
        <u/>
        <sz val="9"/>
        <color theme="1" tint="0.34998626667073579"/>
        <rFont val="Arial"/>
        <family val="2"/>
      </rPr>
      <t>Nota</t>
    </r>
    <r>
      <rPr>
        <sz val="9"/>
        <color theme="1" tint="0.34998626667073579"/>
        <rFont val="Arial"/>
        <family val="2"/>
      </rPr>
      <t>: Para el caso de año corrido o acumulado se suman las llegadas del mes regular, esta cifra difiere del dato acumulado que la Aeronautica Civil presenta debido a los ajustes que  realizan.</t>
    </r>
  </si>
  <si>
    <t>Página 13</t>
  </si>
  <si>
    <t>2016(p)</t>
  </si>
  <si>
    <t>TOTAL SALIDAS</t>
  </si>
  <si>
    <t>Bogotá, D.C.</t>
  </si>
  <si>
    <t>Cali</t>
  </si>
  <si>
    <t>Pereira</t>
  </si>
  <si>
    <t>Rionegro</t>
  </si>
  <si>
    <t>Cartagena</t>
  </si>
  <si>
    <t>Barranquilla</t>
  </si>
  <si>
    <t>San Andrés</t>
  </si>
  <si>
    <t>Santa Marta</t>
  </si>
  <si>
    <t>Bucaramanga</t>
  </si>
  <si>
    <t>PNN Corales del Rosario</t>
  </si>
  <si>
    <t>PNN Tayrona</t>
  </si>
  <si>
    <t>PNN Sierra Nevada</t>
  </si>
  <si>
    <t>Total general</t>
  </si>
  <si>
    <t>Período*</t>
  </si>
  <si>
    <t xml:space="preserve">Variación (%) </t>
  </si>
  <si>
    <t>2017(p)</t>
  </si>
  <si>
    <t>Variación (%)</t>
  </si>
  <si>
    <t xml:space="preserve"> Total Anual</t>
  </si>
  <si>
    <t>Armenia</t>
  </si>
  <si>
    <t>Cúcuta</t>
  </si>
  <si>
    <t>Fuente: Balanza de Pagos. Banco de la República.
*Cifras acumuladas a tercer trimestre.</t>
  </si>
  <si>
    <t>Fuente: Migración Colombia, Puertos de Santa Marta, San Andrés y Cartagena; Migración Colombia. Cálculos Oficina de Estudios Económicos (OEE) – MINCIT.</t>
  </si>
  <si>
    <r>
      <rPr>
        <b/>
        <sz val="9"/>
        <color theme="1" tint="0.34998626667073579"/>
        <rFont val="Arial"/>
        <family val="2"/>
      </rPr>
      <t xml:space="preserve">Nota: </t>
    </r>
    <r>
      <rPr>
        <sz val="9"/>
        <color theme="1" tint="0.34998626667073579"/>
        <rFont val="Arial"/>
        <family val="2"/>
      </rPr>
      <t>La cifra desagregada por continente varía debido al ajuste en el diccionario de estadísticas.</t>
    </r>
  </si>
  <si>
    <t>SFF Flamencos</t>
  </si>
  <si>
    <t xml:space="preserve">* Llegadas a Colombia por puntos de control migratorio por vía aérea, terrestre, fluvial y marítima. </t>
  </si>
  <si>
    <t xml:space="preserve">* Salidas de Colombia por puntos de control migratorio por vía aérea, terrestre, fluvial y marítima. </t>
  </si>
  <si>
    <t>2018(p)</t>
  </si>
  <si>
    <t>3. Total Llegadas de visitantes no residentes</t>
  </si>
  <si>
    <t>Pasajeros por cruceros internacionales</t>
  </si>
  <si>
    <t>* Esta cifra normaliza el flujo de llegadas de extranjeros con residencia venezolana a Colombia</t>
  </si>
  <si>
    <r>
      <rPr>
        <b/>
        <sz val="9"/>
        <color theme="1" tint="0.34998626667073579"/>
        <rFont val="Arial"/>
        <family val="2"/>
      </rPr>
      <t xml:space="preserve">** </t>
    </r>
    <r>
      <rPr>
        <sz val="9"/>
        <color theme="1" tint="0.34998626667073579"/>
        <rFont val="Arial"/>
        <family val="2"/>
      </rPr>
      <t xml:space="preserve">Llegadas a Colombia por puntos de control migratorio por vía aérea, terrestre, fluvial y marítima. </t>
    </r>
  </si>
  <si>
    <r>
      <rPr>
        <b/>
        <sz val="9"/>
        <color theme="1" tint="0.34998626667073579"/>
        <rFont val="Arial"/>
        <family val="2"/>
      </rPr>
      <t xml:space="preserve">*** </t>
    </r>
    <r>
      <rPr>
        <sz val="9"/>
        <color theme="1" tint="0.34998626667073579"/>
        <rFont val="Arial"/>
        <family val="2"/>
      </rPr>
      <t>No se incluye la cifra de pasos fronterizos.</t>
    </r>
  </si>
  <si>
    <r>
      <rPr>
        <b/>
        <sz val="9"/>
        <color theme="1" tint="0.34998626667073579"/>
        <rFont val="Arial"/>
        <family val="2"/>
      </rPr>
      <t xml:space="preserve">Nota: </t>
    </r>
    <r>
      <rPr>
        <sz val="9"/>
        <color theme="1" tint="0.34998626667073579"/>
        <rFont val="Arial"/>
        <family val="2"/>
      </rPr>
      <t>Esta cifra normaliza el flujo de llegadas de extranjeros con residencia venezolana a Colombia</t>
    </r>
  </si>
  <si>
    <t>7, Motivo de viaje del huesped</t>
  </si>
  <si>
    <t>2014 (p)</t>
  </si>
  <si>
    <t>2015 (p)</t>
  </si>
  <si>
    <t>2016 (p)</t>
  </si>
  <si>
    <t>2017 (p)</t>
  </si>
  <si>
    <t>2018 (p)</t>
  </si>
  <si>
    <t xml:space="preserve">7. Variación de los ingresos hoteleros </t>
  </si>
  <si>
    <t xml:space="preserve">* Variaciones de los ingresos reales totales </t>
  </si>
  <si>
    <t>Fuente: DANE - MMH</t>
  </si>
  <si>
    <t xml:space="preserve">Fuente: DANE - MMH </t>
  </si>
  <si>
    <r>
      <t>**  Las cifras anuales corresponden a la tasa de ocupación (12 meses)</t>
    </r>
    <r>
      <rPr>
        <i/>
        <sz val="8"/>
        <color theme="1" tint="0.34998626667073579"/>
        <rFont val="Arial"/>
        <family val="2"/>
      </rPr>
      <t xml:space="preserve"> </t>
    </r>
    <r>
      <rPr>
        <sz val="8"/>
        <color theme="1" tint="0.34998626667073579"/>
        <rFont val="Arial"/>
        <family val="2"/>
      </rPr>
      <t>reportada en el  mes de diciembre del año correspondiente.
Por su parte la cifra de año corrido es el promedio de ocupación hotelera de los meses a evaluar.</t>
    </r>
  </si>
  <si>
    <t>6. Pasajeros aéreos internacionales en vuelos regulares por ciudad</t>
  </si>
  <si>
    <t>Colombianos no residentes*</t>
  </si>
  <si>
    <t>Ene-may 2019</t>
  </si>
  <si>
    <t xml:space="preserve">8. Ocupación alojamiento </t>
  </si>
  <si>
    <t xml:space="preserve">Fuente: DANE - EMA </t>
  </si>
  <si>
    <t xml:space="preserve">7. Variación de los ingresos alojamiento </t>
  </si>
  <si>
    <t>Fuente: DANE - EMA</t>
  </si>
  <si>
    <t>2020 (p)</t>
  </si>
  <si>
    <t>2019 (p)</t>
  </si>
  <si>
    <t>2021 (p)</t>
  </si>
  <si>
    <t>2010 - 2022. I Trimestre; Millones US$.</t>
  </si>
  <si>
    <t>2009 - 2021; Millones US$.</t>
  </si>
  <si>
    <t>ene-may 21</t>
  </si>
  <si>
    <t>ene-may 22</t>
  </si>
  <si>
    <t>2019 a junio 2022</t>
  </si>
  <si>
    <t>Ene- Jun 2021</t>
  </si>
  <si>
    <t>Ene- Jun 2022</t>
  </si>
  <si>
    <t>Var % Ene-jun 22/21</t>
  </si>
  <si>
    <t>Ene-Jun 2021</t>
  </si>
  <si>
    <t xml:space="preserve"> Principales parques visitados: 2019-2022 junio</t>
  </si>
  <si>
    <t>PNN El Cocuy</t>
  </si>
  <si>
    <t>ANU Estoraques</t>
  </si>
  <si>
    <t>PNN Utría</t>
  </si>
  <si>
    <t>PNN Gorgona</t>
  </si>
  <si>
    <t>Ene-Jun
2021</t>
  </si>
  <si>
    <t>Ene-Jun
2022</t>
  </si>
  <si>
    <t>20/21</t>
  </si>
  <si>
    <t>Ene-Jun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</si>
</sst>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_ * #,##0_ ;_ * \-#,##0_ ;_ * &quot;-&quot;??_ ;_ @_ "/>
    <numFmt numFmtId="168" formatCode="_ * #,##0.0_ ;_ * \-#,##0.0_ ;_ * &quot;-&quot;??_ ;_ @_ "/>
    <numFmt numFmtId="169" formatCode="_ [$€-2]\ * #,##0.00_ ;_ [$€-2]\ * \-#,##0.00_ ;_ [$€-2]\ * &quot;-&quot;??_ "/>
    <numFmt numFmtId="170" formatCode="0.0%"/>
    <numFmt numFmtId="171" formatCode="_(* #,##0_);_(* \(#,##0\);_(* &quot;-&quot;??_);_(@_)"/>
    <numFmt numFmtId="172" formatCode="#,##0.0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000066"/>
      <name val="Arial"/>
      <family val="2"/>
    </font>
    <font>
      <b/>
      <sz val="9.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b/>
      <sz val="9.6"/>
      <color rgb="FF595959"/>
      <name val="Arial"/>
      <family val="2"/>
    </font>
    <font>
      <b/>
      <sz val="9"/>
      <color rgb="FF595959"/>
      <name val="Arial"/>
      <family val="2"/>
    </font>
    <font>
      <sz val="10"/>
      <name val="Arial"/>
      <family val="2"/>
    </font>
    <font>
      <b/>
      <u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9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8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3" fillId="9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16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15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" fillId="0" borderId="0"/>
    <xf numFmtId="0" fontId="3" fillId="0" borderId="0"/>
    <xf numFmtId="0" fontId="31" fillId="0" borderId="0"/>
    <xf numFmtId="0" fontId="47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16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0" fontId="39" fillId="7" borderId="5" applyNumberFormat="0" applyFont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19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" fillId="0" borderId="0"/>
    <xf numFmtId="0" fontId="2" fillId="0" borderId="0"/>
    <xf numFmtId="0" fontId="61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9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3" fillId="9" borderId="1" applyNumberFormat="0" applyAlignment="0" applyProtection="0"/>
    <xf numFmtId="0" fontId="14" fillId="4" borderId="0" applyNumberFormat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7" borderId="5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19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0" borderId="10" applyNumberFormat="0" applyFill="0" applyAlignment="0" applyProtection="0"/>
    <xf numFmtId="0" fontId="22" fillId="0" borderId="12" applyNumberFormat="0" applyFill="0" applyAlignment="0" applyProtection="0"/>
    <xf numFmtId="0" fontId="1" fillId="0" borderId="0"/>
  </cellStyleXfs>
  <cellXfs count="272">
    <xf numFmtId="0" fontId="0" fillId="0" borderId="0" xfId="0"/>
    <xf numFmtId="0" fontId="23" fillId="27" borderId="0" xfId="0" applyFont="1" applyFill="1"/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7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/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/>
    <xf numFmtId="0" fontId="23" fillId="27" borderId="19" xfId="0" applyFont="1" applyFill="1" applyBorder="1"/>
    <xf numFmtId="0" fontId="32" fillId="27" borderId="17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Alignment="1">
      <alignment horizontal="left"/>
    </xf>
    <xf numFmtId="0" fontId="5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0" fontId="4" fillId="0" borderId="0" xfId="449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readingOrder="1"/>
    </xf>
    <xf numFmtId="0" fontId="2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70" fontId="3" fillId="0" borderId="0" xfId="449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0" fontId="4" fillId="0" borderId="0" xfId="44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409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70" fontId="16" fillId="27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  <xf numFmtId="0" fontId="23" fillId="0" borderId="14" xfId="0" applyFont="1" applyBorder="1"/>
    <xf numFmtId="0" fontId="32" fillId="0" borderId="17" xfId="0" applyFont="1" applyBorder="1"/>
    <xf numFmtId="0" fontId="4" fillId="0" borderId="23" xfId="0" applyFont="1" applyFill="1" applyBorder="1"/>
    <xf numFmtId="3" fontId="4" fillId="27" borderId="17" xfId="0" applyNumberFormat="1" applyFont="1" applyFill="1" applyBorder="1" applyAlignment="1">
      <alignment horizontal="center"/>
    </xf>
    <xf numFmtId="170" fontId="3" fillId="0" borderId="14" xfId="44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Alignment="1"/>
    <xf numFmtId="167" fontId="0" fillId="0" borderId="0" xfId="409" applyNumberFormat="1" applyFont="1" applyBorder="1" applyAlignment="1">
      <alignment horizontal="center"/>
    </xf>
    <xf numFmtId="167" fontId="32" fillId="0" borderId="17" xfId="409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19" xfId="0" applyFont="1" applyBorder="1" applyAlignment="1"/>
    <xf numFmtId="171" fontId="52" fillId="31" borderId="0" xfId="0" applyNumberFormat="1" applyFont="1" applyFill="1" applyBorder="1" applyAlignment="1">
      <alignment horizontal="center"/>
    </xf>
    <xf numFmtId="170" fontId="52" fillId="31" borderId="0" xfId="449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70" fontId="4" fillId="27" borderId="0" xfId="0" applyNumberFormat="1" applyFont="1" applyFill="1" applyBorder="1" applyAlignment="1">
      <alignment horizontal="center"/>
    </xf>
    <xf numFmtId="170" fontId="4" fillId="0" borderId="0" xfId="449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30" fillId="0" borderId="0" xfId="409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0" fontId="44" fillId="31" borderId="0" xfId="452" applyNumberFormat="1" applyFont="1" applyFill="1" applyBorder="1" applyAlignment="1">
      <alignment horizontal="center"/>
    </xf>
    <xf numFmtId="170" fontId="45" fillId="31" borderId="0" xfId="452" applyNumberFormat="1" applyFont="1" applyFill="1" applyBorder="1" applyAlignment="1">
      <alignment horizontal="center"/>
    </xf>
    <xf numFmtId="170" fontId="23" fillId="27" borderId="14" xfId="0" applyNumberFormat="1" applyFont="1" applyFill="1" applyBorder="1" applyAlignment="1">
      <alignment horizontal="center"/>
    </xf>
    <xf numFmtId="0" fontId="23" fillId="0" borderId="20" xfId="0" applyFont="1" applyFill="1" applyBorder="1"/>
    <xf numFmtId="170" fontId="3" fillId="31" borderId="18" xfId="449" applyNumberFormat="1" applyFont="1" applyFill="1" applyBorder="1" applyAlignment="1">
      <alignment horizontal="center"/>
    </xf>
    <xf numFmtId="0" fontId="53" fillId="31" borderId="14" xfId="0" applyFont="1" applyFill="1" applyBorder="1" applyAlignment="1">
      <alignment horizontal="center"/>
    </xf>
    <xf numFmtId="170" fontId="3" fillId="31" borderId="14" xfId="449" applyNumberFormat="1" applyFont="1" applyFill="1" applyBorder="1" applyAlignment="1">
      <alignment horizontal="center"/>
    </xf>
    <xf numFmtId="170" fontId="3" fillId="31" borderId="15" xfId="449" applyNumberFormat="1" applyFont="1" applyFill="1" applyBorder="1" applyAlignment="1">
      <alignment horizontal="center"/>
    </xf>
    <xf numFmtId="171" fontId="53" fillId="31" borderId="23" xfId="0" applyNumberFormat="1" applyFont="1" applyFill="1" applyBorder="1" applyAlignment="1">
      <alignment horizontal="center"/>
    </xf>
    <xf numFmtId="0" fontId="53" fillId="31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3" fontId="16" fillId="0" borderId="0" xfId="0" applyNumberFormat="1" applyFont="1" applyFill="1" applyBorder="1" applyAlignment="1">
      <alignment horizontal="center"/>
    </xf>
    <xf numFmtId="170" fontId="3" fillId="0" borderId="0" xfId="449" applyNumberFormat="1" applyFont="1" applyFill="1" applyBorder="1" applyAlignment="1">
      <alignment horizontal="center"/>
    </xf>
    <xf numFmtId="0" fontId="53" fillId="31" borderId="0" xfId="0" applyNumberFormat="1" applyFont="1" applyFill="1" applyBorder="1" applyAlignment="1">
      <alignment horizontal="center" vertical="center" wrapText="1"/>
    </xf>
    <xf numFmtId="170" fontId="3" fillId="31" borderId="0" xfId="449" applyNumberFormat="1" applyFont="1" applyFill="1" applyBorder="1" applyAlignment="1">
      <alignment horizontal="center"/>
    </xf>
    <xf numFmtId="170" fontId="53" fillId="31" borderId="0" xfId="449" applyNumberFormat="1" applyFont="1" applyFill="1" applyBorder="1" applyAlignment="1">
      <alignment horizontal="center"/>
    </xf>
    <xf numFmtId="0" fontId="53" fillId="31" borderId="0" xfId="0" applyFont="1" applyFill="1" applyBorder="1" applyAlignment="1"/>
    <xf numFmtId="0" fontId="27" fillId="0" borderId="0" xfId="0" applyFont="1" applyAlignment="1">
      <alignment wrapText="1"/>
    </xf>
    <xf numFmtId="170" fontId="23" fillId="27" borderId="15" xfId="0" applyNumberFormat="1" applyFont="1" applyFill="1" applyBorder="1" applyAlignment="1">
      <alignment horizontal="center"/>
    </xf>
    <xf numFmtId="170" fontId="4" fillId="0" borderId="15" xfId="449" applyNumberFormat="1" applyFont="1" applyFill="1" applyBorder="1" applyAlignment="1">
      <alignment horizontal="center"/>
    </xf>
    <xf numFmtId="166" fontId="52" fillId="31" borderId="0" xfId="449" applyNumberFormat="1" applyFont="1" applyFill="1" applyBorder="1" applyAlignment="1">
      <alignment horizontal="center"/>
    </xf>
    <xf numFmtId="0" fontId="53" fillId="31" borderId="2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53" fillId="31" borderId="18" xfId="0" applyFont="1" applyFill="1" applyBorder="1" applyAlignment="1">
      <alignment horizontal="center" vertical="center" wrapText="1"/>
    </xf>
    <xf numFmtId="167" fontId="3" fillId="0" borderId="0" xfId="40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23" fillId="27" borderId="0" xfId="0" applyNumberFormat="1" applyFont="1" applyFill="1" applyBorder="1" applyAlignment="1">
      <alignment horizontal="center"/>
    </xf>
    <xf numFmtId="168" fontId="23" fillId="27" borderId="0" xfId="409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67" fontId="23" fillId="0" borderId="20" xfId="409" applyNumberFormat="1" applyFont="1" applyBorder="1" applyAlignment="1">
      <alignment horizontal="center"/>
    </xf>
    <xf numFmtId="167" fontId="32" fillId="0" borderId="23" xfId="409" applyNumberFormat="1" applyFont="1" applyBorder="1" applyAlignment="1">
      <alignment horizontal="center"/>
    </xf>
    <xf numFmtId="0" fontId="55" fillId="0" borderId="0" xfId="0" applyFont="1"/>
    <xf numFmtId="0" fontId="55" fillId="0" borderId="0" xfId="0" applyFont="1" applyFill="1"/>
    <xf numFmtId="0" fontId="56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Fill="1" applyBorder="1"/>
    <xf numFmtId="0" fontId="59" fillId="0" borderId="0" xfId="0" applyFont="1" applyAlignment="1">
      <alignment horizontal="center" vertical="center" readingOrder="1"/>
    </xf>
    <xf numFmtId="0" fontId="53" fillId="31" borderId="18" xfId="0" applyFont="1" applyFill="1" applyBorder="1" applyAlignment="1">
      <alignment horizontal="center"/>
    </xf>
    <xf numFmtId="0" fontId="55" fillId="0" borderId="16" xfId="0" applyFont="1" applyFill="1" applyBorder="1" applyAlignment="1">
      <alignment vertical="center"/>
    </xf>
    <xf numFmtId="0" fontId="54" fillId="28" borderId="0" xfId="0" applyFont="1" applyFill="1" applyBorder="1"/>
    <xf numFmtId="0" fontId="54" fillId="0" borderId="0" xfId="0" applyFont="1" applyFill="1"/>
    <xf numFmtId="0" fontId="54" fillId="0" borderId="0" xfId="0" applyFont="1" applyAlignment="1">
      <alignment horizontal="left"/>
    </xf>
    <xf numFmtId="170" fontId="3" fillId="0" borderId="1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3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0" fontId="3" fillId="31" borderId="17" xfId="449" applyNumberFormat="1" applyFont="1" applyFill="1" applyBorder="1" applyAlignment="1">
      <alignment horizontal="center"/>
    </xf>
    <xf numFmtId="170" fontId="3" fillId="0" borderId="18" xfId="449" applyNumberFormat="1" applyFont="1" applyFill="1" applyBorder="1" applyAlignment="1">
      <alignment horizontal="center"/>
    </xf>
    <xf numFmtId="170" fontId="23" fillId="0" borderId="20" xfId="449" applyNumberFormat="1" applyFont="1" applyBorder="1" applyAlignment="1">
      <alignment horizontal="center"/>
    </xf>
    <xf numFmtId="167" fontId="0" fillId="0" borderId="16" xfId="409" applyNumberFormat="1" applyFont="1" applyBorder="1" applyAlignment="1">
      <alignment horizontal="center"/>
    </xf>
    <xf numFmtId="0" fontId="56" fillId="0" borderId="0" xfId="0" applyFont="1" applyAlignment="1">
      <alignment wrapText="1"/>
    </xf>
    <xf numFmtId="10" fontId="23" fillId="0" borderId="14" xfId="449" applyNumberFormat="1" applyFont="1" applyBorder="1" applyAlignment="1">
      <alignment horizontal="center" vertical="center"/>
    </xf>
    <xf numFmtId="10" fontId="32" fillId="0" borderId="17" xfId="449" applyNumberFormat="1" applyFont="1" applyBorder="1" applyAlignment="1">
      <alignment horizontal="center" vertical="center"/>
    </xf>
    <xf numFmtId="3" fontId="23" fillId="0" borderId="18" xfId="409" applyNumberFormat="1" applyFont="1" applyBorder="1" applyAlignment="1">
      <alignment horizontal="center" vertical="center"/>
    </xf>
    <xf numFmtId="3" fontId="23" fillId="0" borderId="14" xfId="409" applyNumberFormat="1" applyFont="1" applyBorder="1" applyAlignment="1">
      <alignment horizontal="center" vertical="center"/>
    </xf>
    <xf numFmtId="3" fontId="32" fillId="0" borderId="17" xfId="409" applyNumberFormat="1" applyFont="1" applyBorder="1" applyAlignment="1">
      <alignment horizontal="center" vertical="center"/>
    </xf>
    <xf numFmtId="37" fontId="3" fillId="31" borderId="21" xfId="0" applyNumberFormat="1" applyFont="1" applyFill="1" applyBorder="1" applyAlignment="1">
      <alignment horizontal="center"/>
    </xf>
    <xf numFmtId="37" fontId="3" fillId="31" borderId="18" xfId="0" applyNumberFormat="1" applyFont="1" applyFill="1" applyBorder="1" applyAlignment="1">
      <alignment horizontal="center"/>
    </xf>
    <xf numFmtId="37" fontId="3" fillId="31" borderId="20" xfId="0" applyNumberFormat="1" applyFont="1" applyFill="1" applyBorder="1" applyAlignment="1">
      <alignment horizontal="center"/>
    </xf>
    <xf numFmtId="37" fontId="3" fillId="31" borderId="14" xfId="0" applyNumberFormat="1" applyFont="1" applyFill="1" applyBorder="1" applyAlignment="1">
      <alignment horizontal="center"/>
    </xf>
    <xf numFmtId="37" fontId="3" fillId="31" borderId="23" xfId="0" applyNumberFormat="1" applyFont="1" applyFill="1" applyBorder="1" applyAlignment="1">
      <alignment horizontal="center"/>
    </xf>
    <xf numFmtId="172" fontId="0" fillId="0" borderId="0" xfId="0" applyNumberFormat="1"/>
    <xf numFmtId="0" fontId="3" fillId="0" borderId="14" xfId="0" applyNumberFormat="1" applyFont="1" applyFill="1" applyBorder="1" applyAlignment="1">
      <alignment horizontal="center"/>
    </xf>
    <xf numFmtId="170" fontId="4" fillId="0" borderId="17" xfId="449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left" vertical="top" wrapText="1"/>
    </xf>
    <xf numFmtId="0" fontId="25" fillId="0" borderId="0" xfId="449" applyNumberFormat="1" applyFont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170" fontId="4" fillId="27" borderId="17" xfId="449" applyNumberFormat="1" applyFont="1" applyFill="1" applyBorder="1" applyAlignment="1">
      <alignment horizontal="center"/>
    </xf>
    <xf numFmtId="166" fontId="23" fillId="0" borderId="17" xfId="0" applyNumberFormat="1" applyFont="1" applyFill="1" applyBorder="1" applyAlignment="1">
      <alignment horizontal="center"/>
    </xf>
    <xf numFmtId="166" fontId="23" fillId="31" borderId="31" xfId="409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6" fontId="23" fillId="31" borderId="30" xfId="409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6" fontId="23" fillId="0" borderId="31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449" applyFont="1" applyAlignment="1">
      <alignment horizontal="center"/>
    </xf>
    <xf numFmtId="0" fontId="60" fillId="0" borderId="20" xfId="0" applyFont="1" applyBorder="1" applyAlignment="1">
      <alignment vertical="top" wrapText="1" readingOrder="1"/>
    </xf>
    <xf numFmtId="0" fontId="60" fillId="0" borderId="0" xfId="0" applyFont="1" applyBorder="1" applyAlignment="1">
      <alignment vertical="top" wrapText="1" readingOrder="1"/>
    </xf>
    <xf numFmtId="3" fontId="3" fillId="0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left" vertical="top" wrapText="1"/>
    </xf>
    <xf numFmtId="0" fontId="53" fillId="31" borderId="21" xfId="0" applyNumberFormat="1" applyFont="1" applyFill="1" applyBorder="1" applyAlignment="1">
      <alignment horizontal="center" vertical="center" wrapText="1"/>
    </xf>
    <xf numFmtId="1" fontId="32" fillId="27" borderId="14" xfId="411" applyNumberFormat="1" applyFont="1" applyFill="1" applyBorder="1" applyAlignment="1">
      <alignment horizontal="center" vertical="center"/>
    </xf>
    <xf numFmtId="172" fontId="1" fillId="0" borderId="0" xfId="612" applyNumberFormat="1" applyBorder="1" applyAlignment="1">
      <alignment horizontal="center"/>
    </xf>
    <xf numFmtId="172" fontId="1" fillId="0" borderId="18" xfId="612" applyNumberFormat="1" applyBorder="1" applyAlignment="1">
      <alignment horizontal="center"/>
    </xf>
    <xf numFmtId="172" fontId="1" fillId="0" borderId="14" xfId="612" applyNumberFormat="1" applyBorder="1" applyAlignment="1">
      <alignment horizontal="center"/>
    </xf>
    <xf numFmtId="172" fontId="1" fillId="0" borderId="0" xfId="612" applyNumberFormat="1" applyFill="1" applyBorder="1" applyAlignment="1">
      <alignment horizontal="center"/>
    </xf>
    <xf numFmtId="172" fontId="1" fillId="0" borderId="14" xfId="612" applyNumberFormat="1" applyFill="1" applyBorder="1" applyAlignment="1">
      <alignment horizontal="center"/>
    </xf>
    <xf numFmtId="168" fontId="23" fillId="27" borderId="0" xfId="411" applyNumberFormat="1" applyFont="1" applyFill="1" applyBorder="1" applyAlignment="1">
      <alignment vertical="center"/>
    </xf>
    <xf numFmtId="1" fontId="32" fillId="27" borderId="18" xfId="411" applyNumberFormat="1" applyFont="1" applyFill="1" applyBorder="1" applyAlignment="1">
      <alignment horizontal="center" vertical="center"/>
    </xf>
    <xf numFmtId="172" fontId="1" fillId="0" borderId="20" xfId="612" applyNumberFormat="1" applyBorder="1" applyAlignment="1">
      <alignment horizontal="center"/>
    </xf>
    <xf numFmtId="0" fontId="3" fillId="0" borderId="0" xfId="0" applyFont="1" applyFill="1" applyAlignment="1"/>
    <xf numFmtId="1" fontId="32" fillId="27" borderId="15" xfId="411" applyNumberFormat="1" applyFont="1" applyFill="1" applyBorder="1" applyAlignment="1">
      <alignment horizontal="center" vertical="center"/>
    </xf>
    <xf numFmtId="170" fontId="3" fillId="0" borderId="0" xfId="0" applyNumberFormat="1" applyFont="1" applyFill="1"/>
    <xf numFmtId="0" fontId="3" fillId="0" borderId="14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10" fontId="64" fillId="0" borderId="0" xfId="449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vertical="top" wrapText="1"/>
    </xf>
    <xf numFmtId="166" fontId="2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66" fontId="23" fillId="31" borderId="18" xfId="409" applyNumberFormat="1" applyFont="1" applyFill="1" applyBorder="1" applyAlignment="1">
      <alignment horizontal="center"/>
    </xf>
    <xf numFmtId="166" fontId="23" fillId="31" borderId="14" xfId="409" applyNumberFormat="1" applyFont="1" applyFill="1" applyBorder="1" applyAlignment="1">
      <alignment horizontal="center"/>
    </xf>
    <xf numFmtId="166" fontId="23" fillId="0" borderId="14" xfId="0" applyNumberFormat="1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7" fontId="65" fillId="31" borderId="23" xfId="0" applyNumberFormat="1" applyFont="1" applyFill="1" applyBorder="1" applyAlignment="1">
      <alignment horizontal="center"/>
    </xf>
    <xf numFmtId="37" fontId="65" fillId="31" borderId="17" xfId="0" applyNumberFormat="1" applyFont="1" applyFill="1" applyBorder="1" applyAlignment="1">
      <alignment horizontal="center"/>
    </xf>
    <xf numFmtId="9" fontId="65" fillId="31" borderId="15" xfId="449" applyFont="1" applyFill="1" applyBorder="1" applyAlignment="1">
      <alignment horizontal="center"/>
    </xf>
    <xf numFmtId="170" fontId="65" fillId="31" borderId="15" xfId="449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9" fontId="3" fillId="31" borderId="14" xfId="449" applyFont="1" applyFill="1" applyBorder="1" applyAlignment="1">
      <alignment horizontal="center"/>
    </xf>
    <xf numFmtId="170" fontId="23" fillId="27" borderId="18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right"/>
    </xf>
    <xf numFmtId="3" fontId="4" fillId="27" borderId="17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left" vertical="top" wrapText="1"/>
    </xf>
    <xf numFmtId="17" fontId="3" fillId="0" borderId="2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/>
    </xf>
    <xf numFmtId="172" fontId="1" fillId="0" borderId="22" xfId="612" applyNumberFormat="1" applyBorder="1" applyAlignment="1">
      <alignment horizontal="center"/>
    </xf>
    <xf numFmtId="0" fontId="0" fillId="0" borderId="20" xfId="0" applyBorder="1"/>
    <xf numFmtId="172" fontId="1" fillId="0" borderId="31" xfId="612" applyNumberFormat="1" applyFill="1" applyBorder="1" applyAlignment="1">
      <alignment horizontal="center"/>
    </xf>
    <xf numFmtId="172" fontId="1" fillId="0" borderId="15" xfId="612" applyNumberFormat="1" applyFill="1" applyBorder="1" applyAlignment="1">
      <alignment horizontal="center"/>
    </xf>
    <xf numFmtId="172" fontId="1" fillId="0" borderId="32" xfId="612" applyNumberForma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17" fontId="4" fillId="0" borderId="17" xfId="0" applyNumberFormat="1" applyFont="1" applyFill="1" applyBorder="1" applyAlignment="1">
      <alignment horizontal="center"/>
    </xf>
    <xf numFmtId="17" fontId="53" fillId="31" borderId="21" xfId="0" applyNumberFormat="1" applyFont="1" applyFill="1" applyBorder="1" applyAlignment="1">
      <alignment horizontal="center" vertical="center" wrapText="1"/>
    </xf>
    <xf numFmtId="17" fontId="3" fillId="0" borderId="17" xfId="0" applyNumberFormat="1" applyFont="1" applyFill="1" applyBorder="1" applyAlignment="1">
      <alignment horizontal="center"/>
    </xf>
    <xf numFmtId="17" fontId="3" fillId="0" borderId="15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/>
    </xf>
    <xf numFmtId="17" fontId="53" fillId="31" borderId="21" xfId="0" quotePrefix="1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" fontId="35" fillId="0" borderId="28" xfId="0" applyNumberFormat="1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4" fillId="31" borderId="0" xfId="0" applyFont="1" applyFill="1" applyAlignment="1">
      <alignment horizontal="center" wrapText="1"/>
    </xf>
    <xf numFmtId="0" fontId="25" fillId="31" borderId="0" xfId="0" applyFont="1" applyFill="1" applyAlignment="1">
      <alignment horizontal="center" wrapText="1"/>
    </xf>
    <xf numFmtId="0" fontId="4" fillId="27" borderId="26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28" fillId="27" borderId="28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 wrapText="1"/>
    </xf>
    <xf numFmtId="0" fontId="35" fillId="0" borderId="29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7" fontId="25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7" fontId="35" fillId="0" borderId="28" xfId="0" quotePrefix="1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53" fillId="31" borderId="18" xfId="0" applyFont="1" applyFill="1" applyBorder="1" applyAlignment="1">
      <alignment horizontal="center" vertical="center"/>
    </xf>
    <xf numFmtId="0" fontId="53" fillId="31" borderId="15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171" fontId="53" fillId="31" borderId="23" xfId="0" applyNumberFormat="1" applyFont="1" applyFill="1" applyBorder="1" applyAlignment="1">
      <alignment horizontal="center" vertical="center" wrapText="1"/>
    </xf>
    <xf numFmtId="171" fontId="53" fillId="31" borderId="24" xfId="0" applyNumberFormat="1" applyFont="1" applyFill="1" applyBorder="1" applyAlignment="1">
      <alignment horizontal="center" vertical="center" wrapText="1"/>
    </xf>
    <xf numFmtId="171" fontId="53" fillId="31" borderId="25" xfId="0" applyNumberFormat="1" applyFont="1" applyFill="1" applyBorder="1" applyAlignment="1">
      <alignment horizontal="center" vertical="center" wrapText="1"/>
    </xf>
    <xf numFmtId="0" fontId="53" fillId="31" borderId="23" xfId="0" applyNumberFormat="1" applyFont="1" applyFill="1" applyBorder="1" applyAlignment="1">
      <alignment horizontal="center" vertical="center" wrapText="1"/>
    </xf>
    <xf numFmtId="0" fontId="53" fillId="31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3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53" fillId="31" borderId="18" xfId="0" applyNumberFormat="1" applyFont="1" applyFill="1" applyBorder="1" applyAlignment="1">
      <alignment horizontal="center" vertical="center" wrapText="1"/>
    </xf>
    <xf numFmtId="0" fontId="53" fillId="31" borderId="15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top" wrapText="1" readingOrder="1"/>
    </xf>
    <xf numFmtId="0" fontId="63" fillId="0" borderId="0" xfId="0" applyFont="1" applyBorder="1" applyAlignment="1">
      <alignment horizontal="center" vertical="top" wrapText="1" readingOrder="1"/>
    </xf>
    <xf numFmtId="0" fontId="63" fillId="0" borderId="0" xfId="0" applyFont="1" applyBorder="1" applyAlignment="1">
      <alignment horizontal="center" vertical="center" wrapText="1" readingOrder="1"/>
    </xf>
    <xf numFmtId="0" fontId="57" fillId="0" borderId="0" xfId="0" applyFont="1" applyFill="1" applyBorder="1" applyAlignment="1">
      <alignment horizontal="left" vertical="top" wrapText="1"/>
    </xf>
    <xf numFmtId="0" fontId="25" fillId="0" borderId="0" xfId="449" applyNumberFormat="1" applyFont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/>
    </xf>
  </cellXfs>
  <cellStyles count="613">
    <cellStyle name="20% - Énfasis1" xfId="1" builtinId="30" customBuiltin="1"/>
    <cellStyle name="20% - Énfasis1 10" xfId="2"/>
    <cellStyle name="20% - Énfasis1 11" xfId="3"/>
    <cellStyle name="20% - Énfasis1 12" xfId="4"/>
    <cellStyle name="20% - Énfasis1 13" xfId="5"/>
    <cellStyle name="20% - Énfasis1 14" xfId="560"/>
    <cellStyle name="20% - Énfasis1 2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1 9" xfId="13"/>
    <cellStyle name="20% - Énfasis2" xfId="14" builtinId="34" customBuiltin="1"/>
    <cellStyle name="20% - Énfasis2 10" xfId="15"/>
    <cellStyle name="20% - Énfasis2 11" xfId="16"/>
    <cellStyle name="20% - Énfasis2 12" xfId="17"/>
    <cellStyle name="20% - Énfasis2 13" xfId="18"/>
    <cellStyle name="20% - Énfasis2 14" xfId="561"/>
    <cellStyle name="20% - Énfasis2 2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2 8" xfId="25"/>
    <cellStyle name="20% - Énfasis2 9" xfId="26"/>
    <cellStyle name="20% - Énfasis3" xfId="27" builtinId="38" customBuiltin="1"/>
    <cellStyle name="20% - Énfasis3 10" xfId="28"/>
    <cellStyle name="20% - Énfasis3 11" xfId="29"/>
    <cellStyle name="20% - Énfasis3 12" xfId="30"/>
    <cellStyle name="20% - Énfasis3 13" xfId="31"/>
    <cellStyle name="20% - Énfasis3 14" xfId="562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3 9" xfId="39"/>
    <cellStyle name="20% - Énfasis4" xfId="40" builtinId="42" customBuiltin="1"/>
    <cellStyle name="20% - Énfasis4 10" xfId="41"/>
    <cellStyle name="20% - Énfasis4 11" xfId="42"/>
    <cellStyle name="20% - Énfasis4 12" xfId="43"/>
    <cellStyle name="20% - Énfasis4 13" xfId="44"/>
    <cellStyle name="20% - Énfasis4 14" xfId="563"/>
    <cellStyle name="20% - Énfasis4 2" xfId="45"/>
    <cellStyle name="20% - Énfasis4 3" xfId="46"/>
    <cellStyle name="20% - Énfasis4 4" xfId="47"/>
    <cellStyle name="20% - Énfasis4 5" xfId="48"/>
    <cellStyle name="20% - Énfasis4 6" xfId="49"/>
    <cellStyle name="20% - Énfasis4 7" xfId="50"/>
    <cellStyle name="20% - Énfasis4 8" xfId="51"/>
    <cellStyle name="20% - Énfasis4 9" xfId="52"/>
    <cellStyle name="20% - Énfasis5" xfId="53" builtinId="46" customBuiltin="1"/>
    <cellStyle name="20% - Énfasis5 10" xfId="54"/>
    <cellStyle name="20% - Énfasis5 11" xfId="55"/>
    <cellStyle name="20% - Énfasis5 12" xfId="56"/>
    <cellStyle name="20% - Énfasis5 13" xfId="57"/>
    <cellStyle name="20% - Énfasis5 14" xfId="564"/>
    <cellStyle name="20% - Énfasis5 2" xfId="58"/>
    <cellStyle name="20% - Énfasis5 3" xfId="59"/>
    <cellStyle name="20% - Énfasis5 4" xfId="60"/>
    <cellStyle name="20% - Énfasis5 5" xfId="61"/>
    <cellStyle name="20% - Énfasis5 6" xfId="62"/>
    <cellStyle name="20% - Énfasis5 7" xfId="63"/>
    <cellStyle name="20% - Énfasis5 8" xfId="64"/>
    <cellStyle name="20% - Énfasis5 9" xfId="65"/>
    <cellStyle name="20% - Énfasis6" xfId="66" builtinId="50" customBuiltin="1"/>
    <cellStyle name="20% - Énfasis6 10" xfId="67"/>
    <cellStyle name="20% - Énfasis6 11" xfId="68"/>
    <cellStyle name="20% - Énfasis6 12" xfId="69"/>
    <cellStyle name="20% - Énfasis6 13" xfId="70"/>
    <cellStyle name="20% - Énfasis6 14" xfId="565"/>
    <cellStyle name="20% - Énfasis6 2" xfId="71"/>
    <cellStyle name="20% - Énfasis6 3" xfId="72"/>
    <cellStyle name="20% - Énfasis6 4" xfId="73"/>
    <cellStyle name="20% - Énfasis6 5" xfId="74"/>
    <cellStyle name="20% - Énfasis6 6" xfId="75"/>
    <cellStyle name="20% - Énfasis6 7" xfId="76"/>
    <cellStyle name="20% - Énfasis6 8" xfId="77"/>
    <cellStyle name="20% - Énfasis6 9" xfId="78"/>
    <cellStyle name="40% - Énfasis1" xfId="79" builtinId="31" customBuiltin="1"/>
    <cellStyle name="40% - Énfasis1 10" xfId="80"/>
    <cellStyle name="40% - Énfasis1 11" xfId="81"/>
    <cellStyle name="40% - Énfasis1 12" xfId="82"/>
    <cellStyle name="40% - Énfasis1 13" xfId="83"/>
    <cellStyle name="40% - Énfasis1 14" xfId="84"/>
    <cellStyle name="40% - Énfasis1 15" xfId="566"/>
    <cellStyle name="40% - Énfasis1 2" xfId="85"/>
    <cellStyle name="40% - Énfasis1 3" xfId="86"/>
    <cellStyle name="40% - Énfasis1 4" xfId="87"/>
    <cellStyle name="40% - Énfasis1 5" xfId="88"/>
    <cellStyle name="40% - Énfasis1 6" xfId="89"/>
    <cellStyle name="40% - Énfasis1 7" xfId="90"/>
    <cellStyle name="40% - Énfasis1 8" xfId="91"/>
    <cellStyle name="40% - Énfasis1 9" xfId="92"/>
    <cellStyle name="40% - Énfasis2" xfId="93" builtinId="35" customBuiltin="1"/>
    <cellStyle name="40% - Énfasis2 10" xfId="94"/>
    <cellStyle name="40% - Énfasis2 11" xfId="95"/>
    <cellStyle name="40% - Énfasis2 12" xfId="96"/>
    <cellStyle name="40% - Énfasis2 13" xfId="97"/>
    <cellStyle name="40% - Énfasis2 14" xfId="567"/>
    <cellStyle name="40% - Énfasis2 2" xfId="98"/>
    <cellStyle name="40% - Énfasis2 3" xfId="99"/>
    <cellStyle name="40% - Énfasis2 4" xfId="100"/>
    <cellStyle name="40% - Énfasis2 5" xfId="101"/>
    <cellStyle name="40% - Énfasis2 6" xfId="102"/>
    <cellStyle name="40% - Énfasis2 7" xfId="103"/>
    <cellStyle name="40% - Énfasis2 8" xfId="104"/>
    <cellStyle name="40% - Énfasis2 9" xfId="105"/>
    <cellStyle name="40% - Énfasis3" xfId="106" builtinId="39" customBuiltin="1"/>
    <cellStyle name="40% - Énfasis3 10" xfId="107"/>
    <cellStyle name="40% - Énfasis3 11" xfId="108"/>
    <cellStyle name="40% - Énfasis3 12" xfId="109"/>
    <cellStyle name="40% - Énfasis3 13" xfId="110"/>
    <cellStyle name="40% - Énfasis3 14" xfId="568"/>
    <cellStyle name="40% - Énfasis3 2" xfId="111"/>
    <cellStyle name="40% - Énfasis3 3" xfId="112"/>
    <cellStyle name="40% - Énfasis3 4" xfId="113"/>
    <cellStyle name="40% - Énfasis3 5" xfId="114"/>
    <cellStyle name="40% - Énfasis3 6" xfId="115"/>
    <cellStyle name="40% - Énfasis3 7" xfId="116"/>
    <cellStyle name="40% - Énfasis3 8" xfId="117"/>
    <cellStyle name="40% - Énfasis3 9" xfId="118"/>
    <cellStyle name="40% - Énfasis4" xfId="119" builtinId="43" customBuiltin="1"/>
    <cellStyle name="40% - Énfasis4 10" xfId="120"/>
    <cellStyle name="40% - Énfasis4 11" xfId="121"/>
    <cellStyle name="40% - Énfasis4 12" xfId="122"/>
    <cellStyle name="40% - Énfasis4 13" xfId="123"/>
    <cellStyle name="40% - Énfasis4 14" xfId="569"/>
    <cellStyle name="40% - Énfasis4 2" xfId="124"/>
    <cellStyle name="40% - Énfasis4 3" xfId="125"/>
    <cellStyle name="40% - Énfasis4 4" xfId="126"/>
    <cellStyle name="40% - Énfasis4 5" xfId="127"/>
    <cellStyle name="40% - Énfasis4 6" xfId="128"/>
    <cellStyle name="40% - Énfasis4 7" xfId="129"/>
    <cellStyle name="40% - Énfasis4 8" xfId="130"/>
    <cellStyle name="40% - Énfasis4 9" xfId="131"/>
    <cellStyle name="40% - Énfasis5" xfId="132" builtinId="47" customBuiltin="1"/>
    <cellStyle name="40% - Énfasis5 10" xfId="133"/>
    <cellStyle name="40% - Énfasis5 11" xfId="134"/>
    <cellStyle name="40% - Énfasis5 12" xfId="135"/>
    <cellStyle name="40% - Énfasis5 13" xfId="136"/>
    <cellStyle name="40% - Énfasis5 14" xfId="570"/>
    <cellStyle name="40% - Énfasis5 2" xfId="137"/>
    <cellStyle name="40% - Énfasis5 3" xfId="138"/>
    <cellStyle name="40% - Énfasis5 4" xfId="139"/>
    <cellStyle name="40% - Énfasis5 5" xfId="140"/>
    <cellStyle name="40% - Énfasis5 6" xfId="141"/>
    <cellStyle name="40% - Énfasis5 7" xfId="142"/>
    <cellStyle name="40% - Énfasis5 8" xfId="143"/>
    <cellStyle name="40% - Énfasis5 9" xfId="144"/>
    <cellStyle name="40% - Énfasis6" xfId="145" builtinId="51" customBuiltin="1"/>
    <cellStyle name="40% - Énfasis6 10" xfId="146"/>
    <cellStyle name="40% - Énfasis6 11" xfId="147"/>
    <cellStyle name="40% - Énfasis6 12" xfId="148"/>
    <cellStyle name="40% - Énfasis6 13" xfId="149"/>
    <cellStyle name="40% - Énfasis6 14" xfId="571"/>
    <cellStyle name="40% - Énfasis6 2" xfId="150"/>
    <cellStyle name="40% - Énfasis6 3" xfId="151"/>
    <cellStyle name="40% - Énfasis6 4" xfId="152"/>
    <cellStyle name="40% - Énfasis6 5" xfId="153"/>
    <cellStyle name="40% - Énfasis6 6" xfId="154"/>
    <cellStyle name="40% - Énfasis6 7" xfId="155"/>
    <cellStyle name="40% - Énfasis6 8" xfId="156"/>
    <cellStyle name="40% - Énfasis6 9" xfId="157"/>
    <cellStyle name="60% - Énfasis1" xfId="158" builtinId="32" customBuiltin="1"/>
    <cellStyle name="60% - Énfasis1 10" xfId="159"/>
    <cellStyle name="60% - Énfasis1 11" xfId="160"/>
    <cellStyle name="60% - Énfasis1 12" xfId="161"/>
    <cellStyle name="60% - Énfasis1 13" xfId="162"/>
    <cellStyle name="60% - Énfasis1 14" xfId="572"/>
    <cellStyle name="60% - Énfasis1 2" xfId="163"/>
    <cellStyle name="60% - Énfasis1 3" xfId="164"/>
    <cellStyle name="60% - Énfasis1 4" xfId="165"/>
    <cellStyle name="60% - Énfasis1 5" xfId="166"/>
    <cellStyle name="60% - Énfasis1 6" xfId="167"/>
    <cellStyle name="60% - Énfasis1 7" xfId="168"/>
    <cellStyle name="60% - Énfasis1 8" xfId="169"/>
    <cellStyle name="60% - Énfasis1 9" xfId="170"/>
    <cellStyle name="60% - Énfasis2" xfId="171" builtinId="36" customBuiltin="1"/>
    <cellStyle name="60% - Énfasis2 10" xfId="172"/>
    <cellStyle name="60% - Énfasis2 11" xfId="173"/>
    <cellStyle name="60% - Énfasis2 12" xfId="174"/>
    <cellStyle name="60% - Énfasis2 13" xfId="175"/>
    <cellStyle name="60% - Énfasis2 14" xfId="573"/>
    <cellStyle name="60% - Énfasis2 2" xfId="176"/>
    <cellStyle name="60% - Énfasis2 3" xfId="177"/>
    <cellStyle name="60% - Énfasis2 4" xfId="178"/>
    <cellStyle name="60% - Énfasis2 5" xfId="179"/>
    <cellStyle name="60% - Énfasis2 6" xfId="180"/>
    <cellStyle name="60% - Énfasis2 7" xfId="181"/>
    <cellStyle name="60% - Énfasis2 8" xfId="182"/>
    <cellStyle name="60% - Énfasis2 9" xfId="183"/>
    <cellStyle name="60% - Énfasis3" xfId="184" builtinId="40" customBuiltin="1"/>
    <cellStyle name="60% - Énfasis3 10" xfId="185"/>
    <cellStyle name="60% - Énfasis3 11" xfId="186"/>
    <cellStyle name="60% - Énfasis3 12" xfId="187"/>
    <cellStyle name="60% - Énfasis3 13" xfId="188"/>
    <cellStyle name="60% - Énfasis3 14" xfId="574"/>
    <cellStyle name="60% - Énfasis3 2" xfId="189"/>
    <cellStyle name="60% - Énfasis3 3" xfId="190"/>
    <cellStyle name="60% - Énfasis3 4" xfId="191"/>
    <cellStyle name="60% - Énfasis3 5" xfId="192"/>
    <cellStyle name="60% - Énfasis3 6" xfId="193"/>
    <cellStyle name="60% - Énfasis3 7" xfId="194"/>
    <cellStyle name="60% - Énfasis3 8" xfId="195"/>
    <cellStyle name="60% - Énfasis3 9" xfId="196"/>
    <cellStyle name="60% - Énfasis4" xfId="197" builtinId="44" customBuiltin="1"/>
    <cellStyle name="60% - Énfasis4 10" xfId="198"/>
    <cellStyle name="60% - Énfasis4 11" xfId="199"/>
    <cellStyle name="60% - Énfasis4 12" xfId="200"/>
    <cellStyle name="60% - Énfasis4 13" xfId="201"/>
    <cellStyle name="60% - Énfasis4 14" xfId="575"/>
    <cellStyle name="60% - Énfasis4 2" xfId="202"/>
    <cellStyle name="60% - Énfasis4 3" xfId="203"/>
    <cellStyle name="60% - Énfasis4 4" xfId="204"/>
    <cellStyle name="60% - Énfasis4 5" xfId="205"/>
    <cellStyle name="60% - Énfasis4 6" xfId="206"/>
    <cellStyle name="60% - Énfasis4 7" xfId="207"/>
    <cellStyle name="60% - Énfasis4 8" xfId="208"/>
    <cellStyle name="60% - Énfasis4 9" xfId="209"/>
    <cellStyle name="60% - Énfasis5" xfId="210" builtinId="48" customBuiltin="1"/>
    <cellStyle name="60% - Énfasis5 10" xfId="211"/>
    <cellStyle name="60% - Énfasis5 11" xfId="212"/>
    <cellStyle name="60% - Énfasis5 12" xfId="213"/>
    <cellStyle name="60% - Énfasis5 13" xfId="214"/>
    <cellStyle name="60% - Énfasis5 14" xfId="576"/>
    <cellStyle name="60% - Énfasis5 2" xfId="215"/>
    <cellStyle name="60% - Énfasis5 3" xfId="216"/>
    <cellStyle name="60% - Énfasis5 4" xfId="217"/>
    <cellStyle name="60% - Énfasis5 5" xfId="218"/>
    <cellStyle name="60% - Énfasis5 6" xfId="219"/>
    <cellStyle name="60% - Énfasis5 7" xfId="220"/>
    <cellStyle name="60% - Énfasis5 8" xfId="221"/>
    <cellStyle name="60% - Énfasis5 9" xfId="222"/>
    <cellStyle name="60% - Énfasis6" xfId="223" builtinId="52" customBuiltin="1"/>
    <cellStyle name="60% - Énfasis6 10" xfId="224"/>
    <cellStyle name="60% - Énfasis6 11" xfId="225"/>
    <cellStyle name="60% - Énfasis6 12" xfId="226"/>
    <cellStyle name="60% - Énfasis6 13" xfId="227"/>
    <cellStyle name="60% - Énfasis6 14" xfId="577"/>
    <cellStyle name="60% - Énfasis6 2" xfId="228"/>
    <cellStyle name="60% - Énfasis6 3" xfId="229"/>
    <cellStyle name="60% - Énfasis6 4" xfId="230"/>
    <cellStyle name="60% - Énfasis6 5" xfId="231"/>
    <cellStyle name="60% - Énfasis6 6" xfId="232"/>
    <cellStyle name="60% - Énfasis6 7" xfId="233"/>
    <cellStyle name="60% - Énfasis6 8" xfId="234"/>
    <cellStyle name="60% - Énfasis6 9" xfId="235"/>
    <cellStyle name="Buena" xfId="236" builtinId="26" customBuiltin="1"/>
    <cellStyle name="Buena 10" xfId="237"/>
    <cellStyle name="Buena 11" xfId="238"/>
    <cellStyle name="Buena 12" xfId="239"/>
    <cellStyle name="Buena 13" xfId="240"/>
    <cellStyle name="Buena 14" xfId="578"/>
    <cellStyle name="Buena 2" xfId="241"/>
    <cellStyle name="Buena 3" xfId="242"/>
    <cellStyle name="Buena 4" xfId="243"/>
    <cellStyle name="Buena 5" xfId="244"/>
    <cellStyle name="Buena 6" xfId="245"/>
    <cellStyle name="Buena 7" xfId="246"/>
    <cellStyle name="Buena 8" xfId="247"/>
    <cellStyle name="Buena 9" xfId="248"/>
    <cellStyle name="Cálculo" xfId="249" builtinId="22" customBuiltin="1"/>
    <cellStyle name="Cálculo 10" xfId="250"/>
    <cellStyle name="Cálculo 11" xfId="251"/>
    <cellStyle name="Cálculo 12" xfId="252"/>
    <cellStyle name="Cálculo 13" xfId="253"/>
    <cellStyle name="Cálculo 14" xfId="579"/>
    <cellStyle name="Cálculo 2" xfId="254"/>
    <cellStyle name="Cálculo 3" xfId="255"/>
    <cellStyle name="Cálculo 4" xfId="256"/>
    <cellStyle name="Cálculo 5" xfId="257"/>
    <cellStyle name="Cálculo 6" xfId="258"/>
    <cellStyle name="Cálculo 7" xfId="259"/>
    <cellStyle name="Cálculo 8" xfId="260"/>
    <cellStyle name="Cálculo 9" xfId="261"/>
    <cellStyle name="Celda de comprobación" xfId="262" builtinId="23" customBuiltin="1"/>
    <cellStyle name="Celda de comprobación 10" xfId="263"/>
    <cellStyle name="Celda de comprobación 11" xfId="264"/>
    <cellStyle name="Celda de comprobación 12" xfId="265"/>
    <cellStyle name="Celda de comprobación 13" xfId="266"/>
    <cellStyle name="Celda de comprobación 14" xfId="580"/>
    <cellStyle name="Celda de comprobación 2" xfId="267"/>
    <cellStyle name="Celda de comprobación 3" xfId="268"/>
    <cellStyle name="Celda de comprobación 4" xfId="269"/>
    <cellStyle name="Celda de comprobación 5" xfId="270"/>
    <cellStyle name="Celda de comprobación 6" xfId="271"/>
    <cellStyle name="Celda de comprobación 7" xfId="272"/>
    <cellStyle name="Celda de comprobación 8" xfId="273"/>
    <cellStyle name="Celda de comprobación 9" xfId="274"/>
    <cellStyle name="Celda vinculada" xfId="275" builtinId="24" customBuiltin="1"/>
    <cellStyle name="Celda vinculada 10" xfId="276"/>
    <cellStyle name="Celda vinculada 11" xfId="277"/>
    <cellStyle name="Celda vinculada 12" xfId="278"/>
    <cellStyle name="Celda vinculada 13" xfId="279"/>
    <cellStyle name="Celda vinculada 14" xfId="581"/>
    <cellStyle name="Celda vinculada 2" xfId="280"/>
    <cellStyle name="Celda vinculada 3" xfId="281"/>
    <cellStyle name="Celda vinculada 4" xfId="282"/>
    <cellStyle name="Celda vinculada 5" xfId="283"/>
    <cellStyle name="Celda vinculada 6" xfId="284"/>
    <cellStyle name="Celda vinculada 7" xfId="285"/>
    <cellStyle name="Celda vinculada 8" xfId="286"/>
    <cellStyle name="Celda vinculada 9" xfId="287"/>
    <cellStyle name="Encabezado 4" xfId="288" builtinId="19" customBuiltin="1"/>
    <cellStyle name="Encabezado 4 10" xfId="289"/>
    <cellStyle name="Encabezado 4 11" xfId="290"/>
    <cellStyle name="Encabezado 4 12" xfId="291"/>
    <cellStyle name="Encabezado 4 13" xfId="292"/>
    <cellStyle name="Encabezado 4 14" xfId="582"/>
    <cellStyle name="Encabezado 4 2" xfId="293"/>
    <cellStyle name="Encabezado 4 3" xfId="294"/>
    <cellStyle name="Encabezado 4 4" xfId="295"/>
    <cellStyle name="Encabezado 4 5" xfId="296"/>
    <cellStyle name="Encabezado 4 6" xfId="297"/>
    <cellStyle name="Encabezado 4 7" xfId="298"/>
    <cellStyle name="Encabezado 4 8" xfId="299"/>
    <cellStyle name="Encabezado 4 9" xfId="300"/>
    <cellStyle name="Énfasis1" xfId="301" builtinId="29" customBuiltin="1"/>
    <cellStyle name="Énfasis1 10" xfId="302"/>
    <cellStyle name="Énfasis1 11" xfId="303"/>
    <cellStyle name="Énfasis1 12" xfId="304"/>
    <cellStyle name="Énfasis1 13" xfId="305"/>
    <cellStyle name="Énfasis1 14" xfId="306"/>
    <cellStyle name="Énfasis1 15" xfId="583"/>
    <cellStyle name="Énfasis1 2" xfId="307"/>
    <cellStyle name="Énfasis1 3" xfId="308"/>
    <cellStyle name="Énfasis1 4" xfId="309"/>
    <cellStyle name="Énfasis1 5" xfId="310"/>
    <cellStyle name="Énfasis1 6" xfId="311"/>
    <cellStyle name="Énfasis1 7" xfId="312"/>
    <cellStyle name="Énfasis1 8" xfId="313"/>
    <cellStyle name="Énfasis1 9" xfId="314"/>
    <cellStyle name="Énfasis2" xfId="315" builtinId="33" customBuiltin="1"/>
    <cellStyle name="Énfasis2 10" xfId="316"/>
    <cellStyle name="Énfasis2 11" xfId="317"/>
    <cellStyle name="Énfasis2 12" xfId="318"/>
    <cellStyle name="Énfasis2 13" xfId="319"/>
    <cellStyle name="Énfasis2 14" xfId="584"/>
    <cellStyle name="Énfasis2 2" xfId="320"/>
    <cellStyle name="Énfasis2 3" xfId="321"/>
    <cellStyle name="Énfasis2 4" xfId="322"/>
    <cellStyle name="Énfasis2 5" xfId="323"/>
    <cellStyle name="Énfasis2 6" xfId="324"/>
    <cellStyle name="Énfasis2 7" xfId="325"/>
    <cellStyle name="Énfasis2 8" xfId="326"/>
    <cellStyle name="Énfasis2 9" xfId="327"/>
    <cellStyle name="Énfasis3" xfId="328" builtinId="37" customBuiltin="1"/>
    <cellStyle name="Énfasis3 10" xfId="329"/>
    <cellStyle name="Énfasis3 11" xfId="330"/>
    <cellStyle name="Énfasis3 12" xfId="331"/>
    <cellStyle name="Énfasis3 13" xfId="332"/>
    <cellStyle name="Énfasis3 14" xfId="585"/>
    <cellStyle name="Énfasis3 2" xfId="333"/>
    <cellStyle name="Énfasis3 3" xfId="334"/>
    <cellStyle name="Énfasis3 4" xfId="335"/>
    <cellStyle name="Énfasis3 5" xfId="336"/>
    <cellStyle name="Énfasis3 6" xfId="337"/>
    <cellStyle name="Énfasis3 7" xfId="338"/>
    <cellStyle name="Énfasis3 8" xfId="339"/>
    <cellStyle name="Énfasis3 9" xfId="340"/>
    <cellStyle name="Énfasis4" xfId="341" builtinId="41" customBuiltin="1"/>
    <cellStyle name="Énfasis4 10" xfId="342"/>
    <cellStyle name="Énfasis4 11" xfId="343"/>
    <cellStyle name="Énfasis4 12" xfId="344"/>
    <cellStyle name="Énfasis4 13" xfId="345"/>
    <cellStyle name="Énfasis4 14" xfId="586"/>
    <cellStyle name="Énfasis4 2" xfId="346"/>
    <cellStyle name="Énfasis4 3" xfId="347"/>
    <cellStyle name="Énfasis4 4" xfId="348"/>
    <cellStyle name="Énfasis4 5" xfId="349"/>
    <cellStyle name="Énfasis4 6" xfId="350"/>
    <cellStyle name="Énfasis4 7" xfId="351"/>
    <cellStyle name="Énfasis4 8" xfId="352"/>
    <cellStyle name="Énfasis4 9" xfId="353"/>
    <cellStyle name="Énfasis5" xfId="354" builtinId="45" customBuiltin="1"/>
    <cellStyle name="Énfasis5 10" xfId="355"/>
    <cellStyle name="Énfasis5 11" xfId="356"/>
    <cellStyle name="Énfasis5 12" xfId="357"/>
    <cellStyle name="Énfasis5 13" xfId="358"/>
    <cellStyle name="Énfasis5 14" xfId="587"/>
    <cellStyle name="Énfasis5 2" xfId="359"/>
    <cellStyle name="Énfasis5 3" xfId="360"/>
    <cellStyle name="Énfasis5 4" xfId="361"/>
    <cellStyle name="Énfasis5 5" xfId="362"/>
    <cellStyle name="Énfasis5 6" xfId="363"/>
    <cellStyle name="Énfasis5 7" xfId="364"/>
    <cellStyle name="Énfasis5 8" xfId="365"/>
    <cellStyle name="Énfasis5 9" xfId="366"/>
    <cellStyle name="Énfasis6" xfId="367" builtinId="49" customBuiltin="1"/>
    <cellStyle name="Énfasis6 10" xfId="368"/>
    <cellStyle name="Énfasis6 11" xfId="369"/>
    <cellStyle name="Énfasis6 12" xfId="370"/>
    <cellStyle name="Énfasis6 13" xfId="371"/>
    <cellStyle name="Énfasis6 14" xfId="588"/>
    <cellStyle name="Énfasis6 2" xfId="372"/>
    <cellStyle name="Énfasis6 3" xfId="373"/>
    <cellStyle name="Énfasis6 4" xfId="374"/>
    <cellStyle name="Énfasis6 5" xfId="375"/>
    <cellStyle name="Énfasis6 6" xfId="376"/>
    <cellStyle name="Énfasis6 7" xfId="377"/>
    <cellStyle name="Énfasis6 8" xfId="378"/>
    <cellStyle name="Énfasis6 9" xfId="379"/>
    <cellStyle name="Entrada" xfId="380" builtinId="20" customBuiltin="1"/>
    <cellStyle name="Entrada 10" xfId="381"/>
    <cellStyle name="Entrada 11" xfId="382"/>
    <cellStyle name="Entrada 12" xfId="383"/>
    <cellStyle name="Entrada 13" xfId="384"/>
    <cellStyle name="Entrada 14" xfId="589"/>
    <cellStyle name="Entrada 2" xfId="385"/>
    <cellStyle name="Entrada 3" xfId="386"/>
    <cellStyle name="Entrada 4" xfId="387"/>
    <cellStyle name="Entrada 5" xfId="388"/>
    <cellStyle name="Entrada 6" xfId="389"/>
    <cellStyle name="Entrada 7" xfId="390"/>
    <cellStyle name="Entrada 8" xfId="391"/>
    <cellStyle name="Entrada 9" xfId="392"/>
    <cellStyle name="Euro" xfId="393"/>
    <cellStyle name="Hipervínculo 2" xfId="394"/>
    <cellStyle name="Hipervínculo 3" xfId="395"/>
    <cellStyle name="Incorrecto" xfId="396" builtinId="27" customBuiltin="1"/>
    <cellStyle name="Incorrecto 10" xfId="397"/>
    <cellStyle name="Incorrecto 11" xfId="398"/>
    <cellStyle name="Incorrecto 12" xfId="399"/>
    <cellStyle name="Incorrecto 13" xfId="400"/>
    <cellStyle name="Incorrecto 14" xfId="590"/>
    <cellStyle name="Incorrecto 2" xfId="401"/>
    <cellStyle name="Incorrecto 3" xfId="402"/>
    <cellStyle name="Incorrecto 4" xfId="403"/>
    <cellStyle name="Incorrecto 5" xfId="404"/>
    <cellStyle name="Incorrecto 6" xfId="405"/>
    <cellStyle name="Incorrecto 7" xfId="406"/>
    <cellStyle name="Incorrecto 8" xfId="407"/>
    <cellStyle name="Incorrecto 9" xfId="408"/>
    <cellStyle name="Millares" xfId="409" builtinId="3"/>
    <cellStyle name="Millares 2" xfId="410"/>
    <cellStyle name="Millares 2 2" xfId="411"/>
    <cellStyle name="Millares 3" xfId="412"/>
    <cellStyle name="Millares 3 2" xfId="592"/>
    <cellStyle name="Millares 4" xfId="413"/>
    <cellStyle name="Millares 4 2" xfId="593"/>
    <cellStyle name="Millares 5" xfId="414"/>
    <cellStyle name="Millares 5 2" xfId="594"/>
    <cellStyle name="Millares 6" xfId="591"/>
    <cellStyle name="Neutral" xfId="415" builtinId="28" customBuiltin="1"/>
    <cellStyle name="Neutral 10" xfId="416"/>
    <cellStyle name="Neutral 11" xfId="417"/>
    <cellStyle name="Neutral 12" xfId="418"/>
    <cellStyle name="Neutral 13" xfId="419"/>
    <cellStyle name="Neutral 14" xfId="595"/>
    <cellStyle name="Neutral 2" xfId="420"/>
    <cellStyle name="Neutral 3" xfId="421"/>
    <cellStyle name="Neutral 4" xfId="422"/>
    <cellStyle name="Neutral 5" xfId="423"/>
    <cellStyle name="Neutral 6" xfId="424"/>
    <cellStyle name="Neutral 7" xfId="425"/>
    <cellStyle name="Neutral 8" xfId="426"/>
    <cellStyle name="Neutral 9" xfId="427"/>
    <cellStyle name="Normal" xfId="0" builtinId="0"/>
    <cellStyle name="Normal 2" xfId="428"/>
    <cellStyle name="Normal 2 2" xfId="429"/>
    <cellStyle name="Normal 2 2 2" xfId="557"/>
    <cellStyle name="Normal 3" xfId="430"/>
    <cellStyle name="Normal 4" xfId="431"/>
    <cellStyle name="Normal 4 2" xfId="432"/>
    <cellStyle name="Normal 5" xfId="433"/>
    <cellStyle name="Normal 5 2" xfId="596"/>
    <cellStyle name="Normal 6" xfId="434"/>
    <cellStyle name="Normal 6 2" xfId="597"/>
    <cellStyle name="Normal 6 3" xfId="612"/>
    <cellStyle name="Normal 7" xfId="435"/>
    <cellStyle name="Normal 7 2" xfId="598"/>
    <cellStyle name="Normal 8" xfId="559"/>
    <cellStyle name="Normal 9" xfId="558"/>
    <cellStyle name="Notas" xfId="436" builtinId="10" customBuiltin="1"/>
    <cellStyle name="Notas 10" xfId="437"/>
    <cellStyle name="Notas 11" xfId="438"/>
    <cellStyle name="Notas 12" xfId="439"/>
    <cellStyle name="Notas 13" xfId="440"/>
    <cellStyle name="Notas 14" xfId="599"/>
    <cellStyle name="Notas 2" xfId="441"/>
    <cellStyle name="Notas 3" xfId="442"/>
    <cellStyle name="Notas 4" xfId="443"/>
    <cellStyle name="Notas 5" xfId="444"/>
    <cellStyle name="Notas 6" xfId="445"/>
    <cellStyle name="Notas 7" xfId="446"/>
    <cellStyle name="Notas 8" xfId="447"/>
    <cellStyle name="Notas 9" xfId="448"/>
    <cellStyle name="Porcentaje" xfId="449" builtinId="5"/>
    <cellStyle name="Porcentaje 2" xfId="450"/>
    <cellStyle name="Porcentaje 2 2" xfId="601"/>
    <cellStyle name="Porcentaje 3" xfId="451"/>
    <cellStyle name="Porcentaje 3 2" xfId="602"/>
    <cellStyle name="Porcentaje 4" xfId="452"/>
    <cellStyle name="Porcentaje 4 2" xfId="603"/>
    <cellStyle name="Porcentaje 5" xfId="600"/>
    <cellStyle name="Porcentual 2" xfId="453"/>
    <cellStyle name="Porcentual 2 2" xfId="604"/>
    <cellStyle name="Salida" xfId="454" builtinId="21" customBuiltin="1"/>
    <cellStyle name="Salida 10" xfId="455"/>
    <cellStyle name="Salida 11" xfId="456"/>
    <cellStyle name="Salida 12" xfId="457"/>
    <cellStyle name="Salida 13" xfId="458"/>
    <cellStyle name="Salida 14" xfId="605"/>
    <cellStyle name="Salida 2" xfId="459"/>
    <cellStyle name="Salida 3" xfId="460"/>
    <cellStyle name="Salida 4" xfId="461"/>
    <cellStyle name="Salida 5" xfId="462"/>
    <cellStyle name="Salida 6" xfId="463"/>
    <cellStyle name="Salida 7" xfId="464"/>
    <cellStyle name="Salida 8" xfId="465"/>
    <cellStyle name="Salida 9" xfId="466"/>
    <cellStyle name="Texto de advertencia" xfId="467" builtinId="11" customBuiltin="1"/>
    <cellStyle name="Texto de advertencia 10" xfId="468"/>
    <cellStyle name="Texto de advertencia 11" xfId="469"/>
    <cellStyle name="Texto de advertencia 12" xfId="470"/>
    <cellStyle name="Texto de advertencia 13" xfId="471"/>
    <cellStyle name="Texto de advertencia 14" xfId="606"/>
    <cellStyle name="Texto de advertencia 2" xfId="472"/>
    <cellStyle name="Texto de advertencia 3" xfId="473"/>
    <cellStyle name="Texto de advertencia 4" xfId="474"/>
    <cellStyle name="Texto de advertencia 5" xfId="475"/>
    <cellStyle name="Texto de advertencia 6" xfId="476"/>
    <cellStyle name="Texto de advertencia 7" xfId="477"/>
    <cellStyle name="Texto de advertencia 8" xfId="478"/>
    <cellStyle name="Texto de advertencia 9" xfId="479"/>
    <cellStyle name="Texto explicativo" xfId="480" builtinId="53" customBuiltin="1"/>
    <cellStyle name="Texto explicativo 10" xfId="481"/>
    <cellStyle name="Texto explicativo 11" xfId="482"/>
    <cellStyle name="Texto explicativo 12" xfId="483"/>
    <cellStyle name="Texto explicativo 13" xfId="484"/>
    <cellStyle name="Texto explicativo 14" xfId="607"/>
    <cellStyle name="Texto explicativo 2" xfId="485"/>
    <cellStyle name="Texto explicativo 3" xfId="486"/>
    <cellStyle name="Texto explicativo 4" xfId="487"/>
    <cellStyle name="Texto explicativo 5" xfId="488"/>
    <cellStyle name="Texto explicativo 6" xfId="489"/>
    <cellStyle name="Texto explicativo 7" xfId="490"/>
    <cellStyle name="Texto explicativo 8" xfId="491"/>
    <cellStyle name="Texto explicativo 9" xfId="492"/>
    <cellStyle name="Título" xfId="493" builtinId="15" customBuiltin="1"/>
    <cellStyle name="Título 1 10" xfId="494"/>
    <cellStyle name="Título 1 11" xfId="495"/>
    <cellStyle name="Título 1 12" xfId="496"/>
    <cellStyle name="Título 1 13" xfId="497"/>
    <cellStyle name="Título 1 2" xfId="498"/>
    <cellStyle name="Título 1 3" xfId="499"/>
    <cellStyle name="Título 1 4" xfId="500"/>
    <cellStyle name="Título 1 5" xfId="501"/>
    <cellStyle name="Título 1 6" xfId="502"/>
    <cellStyle name="Título 1 7" xfId="503"/>
    <cellStyle name="Título 1 8" xfId="504"/>
    <cellStyle name="Título 1 9" xfId="505"/>
    <cellStyle name="Título 10" xfId="506"/>
    <cellStyle name="Título 11" xfId="507"/>
    <cellStyle name="Título 12" xfId="508"/>
    <cellStyle name="Título 13" xfId="509"/>
    <cellStyle name="Título 14" xfId="510"/>
    <cellStyle name="Título 15" xfId="511"/>
    <cellStyle name="Título 16" xfId="608"/>
    <cellStyle name="Título 2" xfId="512" builtinId="17" customBuiltin="1"/>
    <cellStyle name="Título 2 10" xfId="513"/>
    <cellStyle name="Título 2 11" xfId="514"/>
    <cellStyle name="Título 2 12" xfId="515"/>
    <cellStyle name="Título 2 13" xfId="516"/>
    <cellStyle name="Título 2 14" xfId="609"/>
    <cellStyle name="Título 2 2" xfId="517"/>
    <cellStyle name="Título 2 3" xfId="518"/>
    <cellStyle name="Título 2 4" xfId="519"/>
    <cellStyle name="Título 2 5" xfId="520"/>
    <cellStyle name="Título 2 6" xfId="521"/>
    <cellStyle name="Título 2 7" xfId="522"/>
    <cellStyle name="Título 2 8" xfId="523"/>
    <cellStyle name="Título 2 9" xfId="524"/>
    <cellStyle name="Título 3" xfId="525" builtinId="18" customBuiltin="1"/>
    <cellStyle name="Título 3 10" xfId="526"/>
    <cellStyle name="Título 3 11" xfId="527"/>
    <cellStyle name="Título 3 12" xfId="528"/>
    <cellStyle name="Título 3 13" xfId="529"/>
    <cellStyle name="Título 3 14" xfId="610"/>
    <cellStyle name="Título 3 2" xfId="530"/>
    <cellStyle name="Título 3 3" xfId="531"/>
    <cellStyle name="Título 3 4" xfId="532"/>
    <cellStyle name="Título 3 5" xfId="533"/>
    <cellStyle name="Título 3 6" xfId="534"/>
    <cellStyle name="Título 3 7" xfId="535"/>
    <cellStyle name="Título 3 8" xfId="536"/>
    <cellStyle name="Título 3 9" xfId="537"/>
    <cellStyle name="Título 4" xfId="538"/>
    <cellStyle name="Título 5" xfId="539"/>
    <cellStyle name="Título 6" xfId="540"/>
    <cellStyle name="Título 7" xfId="541"/>
    <cellStyle name="Título 8" xfId="542"/>
    <cellStyle name="Título 9" xfId="543"/>
    <cellStyle name="Total" xfId="544" builtinId="25" customBuiltin="1"/>
    <cellStyle name="Total 10" xfId="545"/>
    <cellStyle name="Total 11" xfId="546"/>
    <cellStyle name="Total 12" xfId="547"/>
    <cellStyle name="Total 13" xfId="548"/>
    <cellStyle name="Total 14" xfId="611"/>
    <cellStyle name="Total 2" xfId="549"/>
    <cellStyle name="Total 3" xfId="550"/>
    <cellStyle name="Total 4" xfId="551"/>
    <cellStyle name="Total 5" xfId="552"/>
    <cellStyle name="Total 6" xfId="553"/>
    <cellStyle name="Total 7" xfId="554"/>
    <cellStyle name="Total 8" xfId="555"/>
    <cellStyle name="Total 9" xfId="556"/>
  </cellStyles>
  <dxfs count="0"/>
  <tableStyles count="0" defaultTableStyle="TableStyleMedium9" defaultPivotStyle="PivotStyleLight16"/>
  <colors>
    <mruColors>
      <color rgb="FF0666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04483315710658"/>
          <c:y val="0.1326403794610585"/>
          <c:w val="0.79105529406589536"/>
          <c:h val="0.60984652463097166"/>
        </c:manualLayout>
      </c:layout>
      <c:lineChart>
        <c:grouping val="standard"/>
        <c:varyColors val="0"/>
        <c:ser>
          <c:idx val="1"/>
          <c:order val="0"/>
          <c:tx>
            <c:strRef>
              <c:f>'pg. 10'!$B$8</c:f>
              <c:strCache>
                <c:ptCount val="1"/>
                <c:pt idx="0">
                  <c:v>Transporte de Pasajeros</c:v>
                </c:pt>
              </c:strCache>
            </c:strRef>
          </c:tx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</a:ln>
            <a:effectLst>
              <a:softEdge rad="495300"/>
            </a:effectLst>
          </c:spPr>
          <c:marker>
            <c:symbol val="square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9B5-4ED8-B207-B4790E8EDEF1}"/>
              </c:ext>
            </c:extLst>
          </c:dPt>
          <c:dPt>
            <c:idx val="1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9B5-4ED8-B207-B4790E8EDEF1}"/>
              </c:ext>
            </c:extLst>
          </c:dPt>
          <c:dLbls>
            <c:dLbl>
              <c:idx val="11"/>
              <c:layout>
                <c:manualLayout>
                  <c:x val="-5.8042961305501031E-2"/>
                  <c:y val="-5.66623304603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9B5-4ED8-B207-B4790E8EDEF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10'!$A$9:$A$21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'pg. 10'!$B$9:$B$21</c:f>
              <c:numCache>
                <c:formatCode>#,##0.0</c:formatCode>
                <c:ptCount val="13"/>
                <c:pt idx="0">
                  <c:v>177.92162500000001</c:v>
                </c:pt>
                <c:pt idx="1">
                  <c:v>188.30237500000001</c:v>
                </c:pt>
                <c:pt idx="2">
                  <c:v>229.25259374999999</c:v>
                </c:pt>
                <c:pt idx="3">
                  <c:v>275.20121875000001</c:v>
                </c:pt>
                <c:pt idx="4">
                  <c:v>303.25650000000002</c:v>
                </c:pt>
                <c:pt idx="5">
                  <c:v>227.87454688</c:v>
                </c:pt>
                <c:pt idx="6">
                  <c:v>292.68968749999999</c:v>
                </c:pt>
                <c:pt idx="7">
                  <c:v>243.43774999999999</c:v>
                </c:pt>
                <c:pt idx="8">
                  <c:v>268.93187499999999</c:v>
                </c:pt>
                <c:pt idx="9">
                  <c:v>263.09006249999999</c:v>
                </c:pt>
                <c:pt idx="10">
                  <c:v>267.68234374999997</c:v>
                </c:pt>
                <c:pt idx="11">
                  <c:v>72.379026877000001</c:v>
                </c:pt>
                <c:pt idx="12">
                  <c:v>195.32316270000001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B5-4ED8-B207-B4790E8EDEF1}"/>
            </c:ext>
          </c:extLst>
        </c:ser>
        <c:ser>
          <c:idx val="2"/>
          <c:order val="1"/>
          <c:tx>
            <c:strRef>
              <c:f>'pg. 10'!$C$8</c:f>
              <c:strCache>
                <c:ptCount val="1"/>
                <c:pt idx="0">
                  <c:v>Viajes</c:v>
                </c:pt>
              </c:strCache>
            </c:strRef>
          </c:tx>
          <c:spPr>
            <a:ln w="38100">
              <a:solidFill>
                <a:srgbClr val="086E5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86E53"/>
              </a:solidFill>
              <a:ln>
                <a:solidFill>
                  <a:srgbClr val="086E53"/>
                </a:solidFill>
                <a:prstDash val="solid"/>
              </a:ln>
            </c:spPr>
          </c:marker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9B5-4ED8-B207-B4790E8EDEF1}"/>
              </c:ext>
            </c:extLst>
          </c:dPt>
          <c:dLbls>
            <c:dLbl>
              <c:idx val="11"/>
              <c:layout>
                <c:manualLayout>
                  <c:x val="8.8133771432745176E-5"/>
                  <c:y val="1.2179543774072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B5-4ED8-B207-B4790E8EDEF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10'!$A$9:$A$21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'pg. 10'!$C$9:$C$21</c:f>
              <c:numCache>
                <c:formatCode>#,##0.0</c:formatCode>
                <c:ptCount val="13"/>
                <c:pt idx="0">
                  <c:v>652.67699000000005</c:v>
                </c:pt>
                <c:pt idx="1">
                  <c:v>717.02900999999997</c:v>
                </c:pt>
                <c:pt idx="2">
                  <c:v>854.73892999999998</c:v>
                </c:pt>
                <c:pt idx="3">
                  <c:v>823.72274000000004</c:v>
                </c:pt>
                <c:pt idx="4">
                  <c:v>874.04624999999999</c:v>
                </c:pt>
                <c:pt idx="5">
                  <c:v>1032.9860699999999</c:v>
                </c:pt>
                <c:pt idx="6">
                  <c:v>1072.36859</c:v>
                </c:pt>
                <c:pt idx="7">
                  <c:v>1127.8000999999999</c:v>
                </c:pt>
                <c:pt idx="8">
                  <c:v>1466.5098476999999</c:v>
                </c:pt>
                <c:pt idx="9">
                  <c:v>1496.50836</c:v>
                </c:pt>
                <c:pt idx="10">
                  <c:v>1259.0675000000001</c:v>
                </c:pt>
                <c:pt idx="11">
                  <c:v>397.20981999999998</c:v>
                </c:pt>
                <c:pt idx="12">
                  <c:v>1261.4379300000001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B5-4ED8-B207-B4790E8EDEF1}"/>
            </c:ext>
          </c:extLst>
        </c:ser>
        <c:ser>
          <c:idx val="3"/>
          <c:order val="2"/>
          <c:tx>
            <c:strRef>
              <c:f>'pg. 10'!$D$8</c:f>
              <c:strCache>
                <c:ptCount val="1"/>
                <c:pt idx="0">
                  <c:v>Total 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9B5-4ED8-B207-B4790E8EDEF1}"/>
              </c:ext>
            </c:extLst>
          </c:dPt>
          <c:dLbls>
            <c:dLbl>
              <c:idx val="11"/>
              <c:layout>
                <c:manualLayout>
                  <c:x val="-1.363297247105677E-2"/>
                  <c:y val="-4.2496662171612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B5-4ED8-B207-B4790E8EDEF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10'!$A$9:$A$21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'pg. 10'!$D$9:$D$21</c:f>
              <c:numCache>
                <c:formatCode>#,##0.0</c:formatCode>
                <c:ptCount val="13"/>
                <c:pt idx="0">
                  <c:v>830.59861500000011</c:v>
                </c:pt>
                <c:pt idx="1">
                  <c:v>905.33138499999995</c:v>
                </c:pt>
                <c:pt idx="2">
                  <c:v>1083.9915237499999</c:v>
                </c:pt>
                <c:pt idx="3">
                  <c:v>1098.9239587500001</c:v>
                </c:pt>
                <c:pt idx="4">
                  <c:v>1177.3027500000001</c:v>
                </c:pt>
                <c:pt idx="5">
                  <c:v>1260.86061688</c:v>
                </c:pt>
                <c:pt idx="6">
                  <c:v>1365.0582775</c:v>
                </c:pt>
                <c:pt idx="7">
                  <c:v>1371.23785</c:v>
                </c:pt>
                <c:pt idx="8">
                  <c:v>1735.4417226999999</c:v>
                </c:pt>
                <c:pt idx="9">
                  <c:v>1759.5984225</c:v>
                </c:pt>
                <c:pt idx="10">
                  <c:v>1526.7498437500001</c:v>
                </c:pt>
                <c:pt idx="11">
                  <c:v>469.58884687699998</c:v>
                </c:pt>
                <c:pt idx="12">
                  <c:v>1456.7610927000001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B5-4ED8-B207-B4790E8E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774384"/>
        <c:axId val="-435845824"/>
      </c:lineChart>
      <c:catAx>
        <c:axId val="-611774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3584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5845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US$ Millones </a:t>
                </a:r>
              </a:p>
            </c:rich>
          </c:tx>
          <c:layout>
            <c:manualLayout>
              <c:xMode val="edge"/>
              <c:yMode val="edge"/>
              <c:x val="5.7517609226460627E-3"/>
              <c:y val="0.33183131661257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611774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729867271967104"/>
          <c:w val="0.94189315148558483"/>
          <c:h val="7.038525641304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/>
              <a:t>Ingresos transporte de pasajeros y viajes
Enero-Diciembre</a:t>
            </a:r>
            <a:r>
              <a:rPr lang="es-ES" sz="900" baseline="0"/>
              <a:t> </a:t>
            </a:r>
            <a:r>
              <a:rPr lang="es-ES" sz="900"/>
              <a:t>2008 - 2020</a:t>
            </a:r>
          </a:p>
        </c:rich>
      </c:tx>
      <c:layout>
        <c:manualLayout>
          <c:xMode val="edge"/>
          <c:yMode val="edge"/>
          <c:x val="0.20417601431106028"/>
          <c:y val="6.75343432207919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53557970058212"/>
          <c:y val="0.191143129302765"/>
          <c:w val="0.72401618792064404"/>
          <c:h val="0.50279201451610001"/>
        </c:manualLayout>
      </c:layout>
      <c:lineChart>
        <c:grouping val="standard"/>
        <c:varyColors val="0"/>
        <c:ser>
          <c:idx val="1"/>
          <c:order val="0"/>
          <c:tx>
            <c:strRef>
              <c:f>'pg. 10'!$B$32</c:f>
              <c:strCache>
                <c:ptCount val="1"/>
                <c:pt idx="0">
                  <c:v>Transporte de Pasajeros</c:v>
                </c:pt>
              </c:strCache>
            </c:strRef>
          </c:tx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</a:ln>
            <a:effectLst>
              <a:softEdge rad="495300"/>
            </a:effectLst>
          </c:spPr>
          <c:marker>
            <c:symbol val="square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9E3-44E1-BC45-CB4999816B31}"/>
              </c:ext>
            </c:extLst>
          </c:dPt>
          <c:dPt>
            <c:idx val="1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031216399684663E-3"/>
                  <c:y val="-1.16197930517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844630964278068E-16"/>
                  <c:y val="-3.87326435059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9.3109869646182494E-2"/>
                  <c:y val="4.30976412694868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10'!$A$35:$A$45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'pg. 10'!$B$35:$B$45</c:f>
              <c:numCache>
                <c:formatCode>#,##0.0</c:formatCode>
                <c:ptCount val="11"/>
                <c:pt idx="0">
                  <c:v>831.05656251000005</c:v>
                </c:pt>
                <c:pt idx="1">
                  <c:v>948.50853126000004</c:v>
                </c:pt>
                <c:pt idx="2">
                  <c:v>1208.2682656299999</c:v>
                </c:pt>
                <c:pt idx="3">
                  <c:v>1115.71082813</c:v>
                </c:pt>
                <c:pt idx="4">
                  <c:v>1035.7226562599999</c:v>
                </c:pt>
                <c:pt idx="5">
                  <c:v>1108.6323593799998</c:v>
                </c:pt>
                <c:pt idx="6">
                  <c:v>978.00231251000002</c:v>
                </c:pt>
                <c:pt idx="7">
                  <c:v>1033.87064063</c:v>
                </c:pt>
                <c:pt idx="8">
                  <c:v>1102.3179843799999</c:v>
                </c:pt>
                <c:pt idx="9">
                  <c:v>363.93086425799999</c:v>
                </c:pt>
                <c:pt idx="10">
                  <c:v>458.08454881500001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9E3-44E1-BC45-CB4999816B31}"/>
            </c:ext>
          </c:extLst>
        </c:ser>
        <c:ser>
          <c:idx val="2"/>
          <c:order val="1"/>
          <c:tx>
            <c:strRef>
              <c:f>'pg. 10'!$C$32</c:f>
              <c:strCache>
                <c:ptCount val="1"/>
                <c:pt idx="0">
                  <c:v>Viajes</c:v>
                </c:pt>
              </c:strCache>
            </c:strRef>
          </c:tx>
          <c:spPr>
            <a:ln w="38100">
              <a:solidFill>
                <a:srgbClr val="086E5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86E53"/>
              </a:solidFill>
              <a:ln>
                <a:solidFill>
                  <a:srgbClr val="086E53"/>
                </a:solidFill>
                <a:prstDash val="solid"/>
              </a:ln>
            </c:spPr>
          </c:marker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732626387611207E-2"/>
                  <c:y val="2.563237456366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3686138651132846E-16"/>
                  <c:y val="-1.2816187281834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'pg. 10'!$A$35:$A$45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'pg. 10'!$C$35:$C$45</c:f>
              <c:numCache>
                <c:formatCode>#,##0.0</c:formatCode>
                <c:ptCount val="11"/>
                <c:pt idx="0">
                  <c:v>3009.9376700000003</c:v>
                </c:pt>
                <c:pt idx="1">
                  <c:v>3460.2650900000003</c:v>
                </c:pt>
                <c:pt idx="2">
                  <c:v>3610.7074900000002</c:v>
                </c:pt>
                <c:pt idx="3">
                  <c:v>3824.9428400000002</c:v>
                </c:pt>
                <c:pt idx="4">
                  <c:v>4245.2931699999999</c:v>
                </c:pt>
                <c:pt idx="5">
                  <c:v>4522.4599500000004</c:v>
                </c:pt>
                <c:pt idx="6">
                  <c:v>4920.578669999999</c:v>
                </c:pt>
                <c:pt idx="7">
                  <c:v>5621.1175756000002</c:v>
                </c:pt>
                <c:pt idx="8">
                  <c:v>5682.3149599999997</c:v>
                </c:pt>
                <c:pt idx="9">
                  <c:v>1567.9074300000002</c:v>
                </c:pt>
                <c:pt idx="10">
                  <c:v>2596.30042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9E3-44E1-BC45-CB4999816B31}"/>
            </c:ext>
          </c:extLst>
        </c:ser>
        <c:ser>
          <c:idx val="3"/>
          <c:order val="2"/>
          <c:tx>
            <c:strRef>
              <c:f>'pg. 10'!$D$32</c:f>
              <c:strCache>
                <c:ptCount val="1"/>
                <c:pt idx="0">
                  <c:v>Total 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412262801428351E-3"/>
                  <c:y val="-3.9993436799305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9E3-44E1-BC45-CB4999816B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2924822944617955E-3"/>
                  <c:y val="-8.845875708438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9861011100889658E-2"/>
                  <c:y val="-2.136031213639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10'!$A$35:$A$45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'pg. 10'!$D$35:$D$45</c:f>
              <c:numCache>
                <c:formatCode>#,##0.0</c:formatCode>
                <c:ptCount val="11"/>
                <c:pt idx="0">
                  <c:v>3840.9942325100001</c:v>
                </c:pt>
                <c:pt idx="1">
                  <c:v>4408.7736212600003</c:v>
                </c:pt>
                <c:pt idx="2">
                  <c:v>4818.9757556300001</c:v>
                </c:pt>
                <c:pt idx="3">
                  <c:v>4940.6536681300004</c:v>
                </c:pt>
                <c:pt idx="4">
                  <c:v>5281.0158262599998</c:v>
                </c:pt>
                <c:pt idx="5">
                  <c:v>5631.0923093800002</c:v>
                </c:pt>
                <c:pt idx="6">
                  <c:v>5898.5809825099986</c:v>
                </c:pt>
                <c:pt idx="7">
                  <c:v>6654.98821623</c:v>
                </c:pt>
                <c:pt idx="8">
                  <c:v>6784.6329443799996</c:v>
                </c:pt>
                <c:pt idx="9">
                  <c:v>1931.8382942580001</c:v>
                </c:pt>
                <c:pt idx="10">
                  <c:v>3054.3849688149999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D9E3-44E1-BC45-CB4999816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5850720"/>
        <c:axId val="-435846912"/>
      </c:lineChart>
      <c:catAx>
        <c:axId val="-43585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358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5846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US$ Millones </a:t>
                </a:r>
              </a:p>
            </c:rich>
          </c:tx>
          <c:layout>
            <c:manualLayout>
              <c:xMode val="edge"/>
              <c:yMode val="edge"/>
              <c:x val="5.7517609226460627E-3"/>
              <c:y val="0.33183131661257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35850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729867271967104"/>
          <c:w val="0.94189315148558483"/>
          <c:h val="7.038525641304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050">
                <a:solidFill>
                  <a:schemeClr val="tx1"/>
                </a:solidFill>
              </a:rPr>
              <a:t>Visitantes Parques Nacionales Naturales 
</a:t>
            </a:r>
          </a:p>
        </c:rich>
      </c:tx>
      <c:layout>
        <c:manualLayout>
          <c:xMode val="edge"/>
          <c:yMode val="edge"/>
          <c:x val="0.20764146652858373"/>
          <c:y val="2.1865796187241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9900000000000001"/>
          <c:y val="0.12494497604839752"/>
          <c:w val="0.66295508894721489"/>
          <c:h val="0.5166035564735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'pg. 12'!$B$6</c:f>
              <c:strCache>
                <c:ptCount val="1"/>
                <c:pt idx="0">
                  <c:v>Visitantes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1E6-4A25-B780-AC6CA2699613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E6-4A25-B780-AC6CA2699613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E6-4A25-B780-AC6CA2699613}"/>
              </c:ext>
            </c:extLst>
          </c:dPt>
          <c:dPt>
            <c:idx val="1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E6-4A25-B780-AC6CA2699613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61E6-4A25-B780-AC6CA2699613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1E6-4A25-B780-AC6CA2699613}"/>
              </c:ext>
            </c:extLst>
          </c:dPt>
          <c:cat>
            <c:strRef>
              <c:f>'pg. 12'!$A$7:$A$21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Ene-Jun 2021</c:v>
                </c:pt>
                <c:pt idx="14">
                  <c:v>Ene-Jun 2022</c:v>
                </c:pt>
              </c:strCache>
            </c:strRef>
          </c:cat>
          <c:val>
            <c:numRef>
              <c:f>'pg. 12'!$B$7:$B$21</c:f>
              <c:numCache>
                <c:formatCode>#,##0</c:formatCode>
                <c:ptCount val="15"/>
                <c:pt idx="0">
                  <c:v>703515</c:v>
                </c:pt>
                <c:pt idx="1">
                  <c:v>678510</c:v>
                </c:pt>
                <c:pt idx="2">
                  <c:v>695126</c:v>
                </c:pt>
                <c:pt idx="3">
                  <c:v>825443</c:v>
                </c:pt>
                <c:pt idx="4">
                  <c:v>878842</c:v>
                </c:pt>
                <c:pt idx="5">
                  <c:v>917146</c:v>
                </c:pt>
                <c:pt idx="6">
                  <c:v>969792</c:v>
                </c:pt>
                <c:pt idx="7">
                  <c:v>1446716</c:v>
                </c:pt>
                <c:pt idx="8">
                  <c:v>1653523</c:v>
                </c:pt>
                <c:pt idx="9">
                  <c:v>1831192</c:v>
                </c:pt>
                <c:pt idx="10">
                  <c:v>1967672</c:v>
                </c:pt>
                <c:pt idx="11">
                  <c:v>510060</c:v>
                </c:pt>
                <c:pt idx="12">
                  <c:v>1070905</c:v>
                </c:pt>
                <c:pt idx="13" formatCode="#,##0_);\(#,##0\)">
                  <c:v>404913</c:v>
                </c:pt>
                <c:pt idx="14" formatCode="#,##0_);\(#,##0\)">
                  <c:v>690653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E6-4A25-B780-AC6CA269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5842560"/>
        <c:axId val="-435852896"/>
      </c:barChart>
      <c:lineChart>
        <c:grouping val="standard"/>
        <c:varyColors val="0"/>
        <c:ser>
          <c:idx val="0"/>
          <c:order val="1"/>
          <c:tx>
            <c:strRef>
              <c:f>'pg. 12'!$C$6</c:f>
              <c:strCache>
                <c:ptCount val="1"/>
                <c:pt idx="0">
                  <c:v>Var % anual</c:v>
                </c:pt>
              </c:strCache>
            </c:strRef>
          </c:tx>
          <c:spPr>
            <a:ln w="34925" cap="rnd">
              <a:solidFill>
                <a:srgbClr val="066648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'pg. 12'!$A$7:$A$21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Ene-Jun 2021</c:v>
                </c:pt>
                <c:pt idx="14">
                  <c:v>Ene-Jun 2022</c:v>
                </c:pt>
              </c:strCache>
            </c:strRef>
          </c:cat>
          <c:val>
            <c:numRef>
              <c:f>'pg. 12'!$C$7:$C$21</c:f>
              <c:numCache>
                <c:formatCode>0.0%</c:formatCode>
                <c:ptCount val="15"/>
                <c:pt idx="1">
                  <c:v>-3.5542952175859788E-2</c:v>
                </c:pt>
                <c:pt idx="2">
                  <c:v>2.448895373686466E-2</c:v>
                </c:pt>
                <c:pt idx="3">
                  <c:v>0.1874724870023563</c:v>
                </c:pt>
                <c:pt idx="4">
                  <c:v>6.4691323325777761E-2</c:v>
                </c:pt>
                <c:pt idx="5">
                  <c:v>4.3584626133025051E-2</c:v>
                </c:pt>
                <c:pt idx="6">
                  <c:v>5.7401983980740257E-2</c:v>
                </c:pt>
                <c:pt idx="7">
                  <c:v>0.49177968059130195</c:v>
                </c:pt>
                <c:pt idx="8">
                  <c:v>0.14294927269761315</c:v>
                </c:pt>
                <c:pt idx="9">
                  <c:v>0.10744876243027757</c:v>
                </c:pt>
                <c:pt idx="10">
                  <c:v>7.4530688207462781E-2</c:v>
                </c:pt>
                <c:pt idx="11">
                  <c:v>-0.7407799673929395</c:v>
                </c:pt>
                <c:pt idx="12">
                  <c:v>1.099566717641062</c:v>
                </c:pt>
                <c:pt idx="14">
                  <c:v>0.70568245524347195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61E6-4A25-B780-AC6CA269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5841472"/>
        <c:axId val="-435848544"/>
      </c:lineChart>
      <c:catAx>
        <c:axId val="-4358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5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35852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/>
                    </a:solidFill>
                  </a:rPr>
                  <a:t>Número de visitantes</a:t>
                </a:r>
              </a:p>
            </c:rich>
          </c:tx>
          <c:layout>
            <c:manualLayout>
              <c:xMode val="edge"/>
              <c:yMode val="edge"/>
              <c:x val="1.8443936679105092E-3"/>
              <c:y val="0.27645250226074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42560"/>
        <c:crosses val="autoZero"/>
        <c:crossBetween val="between"/>
      </c:valAx>
      <c:catAx>
        <c:axId val="-435841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35848544"/>
        <c:crosses val="autoZero"/>
        <c:auto val="0"/>
        <c:lblAlgn val="ctr"/>
        <c:lblOffset val="100"/>
        <c:noMultiLvlLbl val="0"/>
      </c:catAx>
      <c:valAx>
        <c:axId val="-4358485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/>
                    </a:solidFill>
                  </a:rPr>
                  <a:t>Variación porcentual</a:t>
                </a:r>
              </a:p>
            </c:rich>
          </c:tx>
          <c:layout>
            <c:manualLayout>
              <c:xMode val="edge"/>
              <c:yMode val="edge"/>
              <c:x val="0.95030044000241098"/>
              <c:y val="0.27753148503495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4147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0757914519944"/>
          <c:y val="0.87367657112718045"/>
          <c:w val="0.50184841709601113"/>
          <c:h val="8.9286376405606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467033018914"/>
          <c:y val="0.17456970040119746"/>
          <c:w val="0.55908413512229049"/>
          <c:h val="0.65861134863199555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D7-4930-9289-B34EA6974ED3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D7-4930-9289-B34EA6974E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D7-4930-9289-B34EA6974ED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D7-4930-9289-B34EA6974ED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D7-4930-9289-B34EA6974ED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0D7-4930-9289-B34EA6974ED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0D7-4930-9289-B34EA6974ED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0D7-4930-9289-B34EA6974ED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0D7-4930-9289-B34EA6974ED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0D7-4930-9289-B34EA6974ED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0D7-4930-9289-B34EA6974ED3}"/>
              </c:ext>
            </c:extLst>
          </c:dPt>
          <c:dLbls>
            <c:dLbl>
              <c:idx val="0"/>
              <c:layout>
                <c:manualLayout>
                  <c:x val="1.7738976390981289E-2"/>
                  <c:y val="-0.100780466151771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258442476355593E-2"/>
                  <c:y val="4.5849767330835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350719094366739E-2"/>
                  <c:y val="3.36252392657256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293688231775022E-3"/>
                  <c:y val="1.6197361150358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982138754339554E-3"/>
                  <c:y val="-1.54321373867141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0D7-4930-9289-B34EA6974ED3}"/>
                </c:ext>
                <c:ext xmlns:c15="http://schemas.microsoft.com/office/drawing/2012/chart" uri="{CE6537A1-D6FC-4f65-9D91-7224C49458BB}">
                  <c15:layout>
                    <c:manualLayout>
                      <c:w val="0.26855799160914873"/>
                      <c:h val="0.1383182594469586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9.3505706449615145E-2"/>
                  <c:y val="3.219130631229647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299755148205108"/>
                  <c:y val="5.0266009081552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0D7-4930-9289-B34EA6974ED3}"/>
                </c:ext>
                <c:ext xmlns:c15="http://schemas.microsoft.com/office/drawing/2012/chart" uri="{CE6537A1-D6FC-4f65-9D91-7224C49458BB}">
                  <c15:layout>
                    <c:manualLayout>
                      <c:w val="0.23829044023599669"/>
                      <c:h val="0.19008483550809771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4620954233933902E-2"/>
                  <c:y val="-2.59674051828215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093131616974844"/>
                  <c:y val="6.3828739301146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7118843582849111"/>
                  <c:y val="4.196653843262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2585965926013199"/>
                  <c:y val="-0.18469602204799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'pg. 13'!$B$32:$B$42</c:f>
              <c:strCache>
                <c:ptCount val="11"/>
                <c:pt idx="0">
                  <c:v>Bogotá, D.C.</c:v>
                </c:pt>
                <c:pt idx="1">
                  <c:v>Rionegro</c:v>
                </c:pt>
                <c:pt idx="2">
                  <c:v>Cali</c:v>
                </c:pt>
                <c:pt idx="3">
                  <c:v>Cartagena</c:v>
                </c:pt>
                <c:pt idx="4">
                  <c:v>Barranquilla</c:v>
                </c:pt>
                <c:pt idx="5">
                  <c:v>San Andrés</c:v>
                </c:pt>
                <c:pt idx="6">
                  <c:v>Santa Marta</c:v>
                </c:pt>
                <c:pt idx="7">
                  <c:v>Bucaramanga</c:v>
                </c:pt>
                <c:pt idx="8">
                  <c:v>Pereira</c:v>
                </c:pt>
                <c:pt idx="9">
                  <c:v>Medellín</c:v>
                </c:pt>
                <c:pt idx="10">
                  <c:v>Otros</c:v>
                </c:pt>
              </c:strCache>
            </c:strRef>
          </c:cat>
          <c:val>
            <c:numRef>
              <c:f>'pg. 13'!$F$32:$F$42</c:f>
              <c:numCache>
                <c:formatCode>_ * #,##0_ ;_ * \-#,##0_ ;_ * "-"??_ ;_ @_ </c:formatCode>
                <c:ptCount val="11"/>
                <c:pt idx="0">
                  <c:v>4240124</c:v>
                </c:pt>
                <c:pt idx="1">
                  <c:v>1749789</c:v>
                </c:pt>
                <c:pt idx="2">
                  <c:v>1105491</c:v>
                </c:pt>
                <c:pt idx="3">
                  <c:v>1148966</c:v>
                </c:pt>
                <c:pt idx="4">
                  <c:v>516318</c:v>
                </c:pt>
                <c:pt idx="5">
                  <c:v>647167</c:v>
                </c:pt>
                <c:pt idx="6">
                  <c:v>723017</c:v>
                </c:pt>
                <c:pt idx="7">
                  <c:v>379490</c:v>
                </c:pt>
                <c:pt idx="8">
                  <c:v>438925</c:v>
                </c:pt>
                <c:pt idx="9">
                  <c:v>212836</c:v>
                </c:pt>
                <c:pt idx="10">
                  <c:v>1530296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0D7-4930-9289-B34EA6974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 lang="es-CO" sz="800" b="0" i="0" u="none" strike="noStrike" kern="1200" baseline="0">
          <a:solidFill>
            <a:srgbClr val="002060"/>
          </a:solidFill>
          <a:latin typeface="+mn-lt"/>
          <a:ea typeface="+mn-ea"/>
          <a:cs typeface="+mn-cs"/>
        </a:defRPr>
      </a:pPr>
      <a:endParaRPr lang="es-CO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62825059101654"/>
          <c:y val="0.1875"/>
          <c:w val="0.62674349881796687"/>
          <c:h val="0.77314814814814814"/>
        </c:manualLayout>
      </c:layout>
      <c:pieChart>
        <c:varyColors val="1"/>
        <c:ser>
          <c:idx val="0"/>
          <c:order val="0"/>
          <c:explosion val="1"/>
          <c:dLbls>
            <c:dLbl>
              <c:idx val="0"/>
              <c:layout>
                <c:manualLayout>
                  <c:x val="-2.0295368040535795E-2"/>
                  <c:y val="-0.1490917224282865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70-4076-A49F-4687262FEFD8}"/>
                </c:ext>
                <c:ext xmlns:c15="http://schemas.microsoft.com/office/drawing/2012/chart" uri="{CE6537A1-D6FC-4f65-9D91-7224C49458BB}">
                  <c15:layout>
                    <c:manualLayout>
                      <c:w val="0.22387741064364403"/>
                      <c:h val="0.2165100370915733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2.1052528105534603E-2"/>
                  <c:y val="-2.216995023391921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382347181078458E-2"/>
                  <c:y val="4.14920504743620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70-4076-A49F-4687262FEFD8}"/>
                </c:ext>
                <c:ext xmlns:c15="http://schemas.microsoft.com/office/drawing/2012/chart" uri="{CE6537A1-D6FC-4f65-9D91-7224C49458BB}">
                  <c15:layout>
                    <c:manualLayout>
                      <c:w val="0.23247712577603233"/>
                      <c:h val="0.1340045851894652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961811306335519"/>
                  <c:y val="5.450112765838474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45249286885782"/>
                  <c:y val="-4.8421837430802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94949081993831E-2"/>
                  <c:y val="-3.83825091796984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5056352217553951"/>
                  <c:y val="-3.985126092710295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O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'pg. 13'!$B$10:$B$20</c:f>
              <c:strCache>
                <c:ptCount val="11"/>
                <c:pt idx="0">
                  <c:v>Bogotá, D.C.</c:v>
                </c:pt>
                <c:pt idx="1">
                  <c:v>Rionegro</c:v>
                </c:pt>
                <c:pt idx="2">
                  <c:v>Cartagena</c:v>
                </c:pt>
                <c:pt idx="3">
                  <c:v>Cali</c:v>
                </c:pt>
                <c:pt idx="4">
                  <c:v>Barranquilla</c:v>
                </c:pt>
                <c:pt idx="5">
                  <c:v>Pereira</c:v>
                </c:pt>
                <c:pt idx="6">
                  <c:v>San Andrés</c:v>
                </c:pt>
                <c:pt idx="7">
                  <c:v>Bucaramanga</c:v>
                </c:pt>
                <c:pt idx="8">
                  <c:v>Armenia</c:v>
                </c:pt>
                <c:pt idx="9">
                  <c:v>Cúcuta</c:v>
                </c:pt>
                <c:pt idx="10">
                  <c:v>Otros</c:v>
                </c:pt>
              </c:strCache>
            </c:strRef>
          </c:cat>
          <c:val>
            <c:numRef>
              <c:f>'pg. 13'!$F$10:$F$20</c:f>
              <c:numCache>
                <c:formatCode>#,##0</c:formatCode>
                <c:ptCount val="11"/>
                <c:pt idx="0">
                  <c:v>1527392</c:v>
                </c:pt>
                <c:pt idx="1">
                  <c:v>462321</c:v>
                </c:pt>
                <c:pt idx="2">
                  <c:v>195668</c:v>
                </c:pt>
                <c:pt idx="3">
                  <c:v>222719</c:v>
                </c:pt>
                <c:pt idx="4">
                  <c:v>84424</c:v>
                </c:pt>
                <c:pt idx="5">
                  <c:v>46653</c:v>
                </c:pt>
                <c:pt idx="6">
                  <c:v>11400</c:v>
                </c:pt>
                <c:pt idx="7">
                  <c:v>19829</c:v>
                </c:pt>
                <c:pt idx="8">
                  <c:v>16464</c:v>
                </c:pt>
                <c:pt idx="9">
                  <c:v>16176</c:v>
                </c:pt>
                <c:pt idx="10">
                  <c:v>7897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170-4076-A49F-4687262FEF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206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939202809403"/>
          <c:y val="7.5660656161965462E-2"/>
          <c:w val="0.87481609528015958"/>
          <c:h val="0.56828479507154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BEC-4AD4-96FF-F5DE4BBAA6B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EC-4AD4-96FF-F5DE4BBAA6BC}"/>
              </c:ext>
            </c:extLst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EC-4AD4-96FF-F5DE4BBAA6B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BEC-4AD4-96FF-F5DE4BBAA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14'!$B$6:$B$20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 (p)</c:v>
                </c:pt>
                <c:pt idx="4">
                  <c:v>2012 (p)</c:v>
                </c:pt>
                <c:pt idx="5">
                  <c:v>2013 (p)</c:v>
                </c:pt>
                <c:pt idx="6">
                  <c:v>2014(p)</c:v>
                </c:pt>
                <c:pt idx="7">
                  <c:v>2015(p)</c:v>
                </c:pt>
                <c:pt idx="8">
                  <c:v>2016(p)</c:v>
                </c:pt>
                <c:pt idx="9">
                  <c:v>2017(p)</c:v>
                </c:pt>
                <c:pt idx="10">
                  <c:v>2018(p)</c:v>
                </c:pt>
                <c:pt idx="11">
                  <c:v>2019 (p)</c:v>
                </c:pt>
                <c:pt idx="13">
                  <c:v>Ene-may 2019</c:v>
                </c:pt>
                <c:pt idx="14">
                  <c:v>Ene-may 2020</c:v>
                </c:pt>
              </c:strCache>
            </c:strRef>
          </c:cat>
          <c:val>
            <c:numRef>
              <c:f>'pg. 14'!$C$6:$C$20</c:f>
              <c:numCache>
                <c:formatCode>0.0</c:formatCode>
                <c:ptCount val="15"/>
                <c:pt idx="0">
                  <c:v>54.081996270212599</c:v>
                </c:pt>
                <c:pt idx="1">
                  <c:v>49.507152674224798</c:v>
                </c:pt>
                <c:pt idx="2">
                  <c:v>50.491907310893303</c:v>
                </c:pt>
                <c:pt idx="3">
                  <c:v>52.0429515812895</c:v>
                </c:pt>
                <c:pt idx="4">
                  <c:v>53.859328613838798</c:v>
                </c:pt>
                <c:pt idx="5">
                  <c:v>52.704511203151199</c:v>
                </c:pt>
                <c:pt idx="6">
                  <c:v>52.457397241231803</c:v>
                </c:pt>
                <c:pt idx="7">
                  <c:v>53.234865164231302</c:v>
                </c:pt>
                <c:pt idx="8">
                  <c:v>55.727948126450599</c:v>
                </c:pt>
                <c:pt idx="9">
                  <c:v>55.998051625462502</c:v>
                </c:pt>
                <c:pt idx="10">
                  <c:v>56.303055353065801</c:v>
                </c:pt>
                <c:pt idx="11">
                  <c:v>57.6692222932313</c:v>
                </c:pt>
                <c:pt idx="13">
                  <c:v>54.2</c:v>
                </c:pt>
                <c:pt idx="14">
                  <c:v>54.9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EC-4AD4-96FF-F5DE4BBAA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435842016"/>
        <c:axId val="-435851264"/>
      </c:barChart>
      <c:catAx>
        <c:axId val="-4358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51264"/>
        <c:crosses val="autoZero"/>
        <c:auto val="1"/>
        <c:lblAlgn val="ctr"/>
        <c:lblOffset val="100"/>
        <c:noMultiLvlLbl val="0"/>
      </c:catAx>
      <c:valAx>
        <c:axId val="-435851264"/>
        <c:scaling>
          <c:orientation val="minMax"/>
          <c:max val="60"/>
          <c:min val="4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420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066648"/>
                </a:solidFill>
              </a:rPr>
              <a:t>Variación de los ingresos %</a:t>
            </a:r>
          </a:p>
        </c:rich>
      </c:tx>
      <c:layout>
        <c:manualLayout>
          <c:xMode val="edge"/>
          <c:yMode val="edge"/>
          <c:x val="0.34950748673332288"/>
          <c:y val="2.0091320589055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66648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44025277829952E-2"/>
          <c:y val="0.11597714810032213"/>
          <c:w val="0.93911949444340093"/>
          <c:h val="0.54257916395585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5345914142362765E-3"/>
                  <c:y val="2.51145462347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A0F-4A46-852D-E917A62F9C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'pg. 14'!$B$57:$B$71</c15:sqref>
                  </c15:fullRef>
                </c:ext>
              </c:extLst>
              <c:f>('pg. 14'!$B$57:$B$67,'pg. 14'!$B$69:$B$71)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 (p)</c:v>
                </c:pt>
                <c:pt idx="4">
                  <c:v>2012 (p)</c:v>
                </c:pt>
                <c:pt idx="5">
                  <c:v>2013 (p)</c:v>
                </c:pt>
                <c:pt idx="6">
                  <c:v>2014 (p)</c:v>
                </c:pt>
                <c:pt idx="7">
                  <c:v>2015 (p)</c:v>
                </c:pt>
                <c:pt idx="8">
                  <c:v>2016 (p)</c:v>
                </c:pt>
                <c:pt idx="9">
                  <c:v>2017 (p)</c:v>
                </c:pt>
                <c:pt idx="10">
                  <c:v>2018 (p)</c:v>
                </c:pt>
                <c:pt idx="12">
                  <c:v>Ene-may 2019</c:v>
                </c:pt>
                <c:pt idx="13">
                  <c:v>Ene-may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'pg. 14'!$C$57:$C$71</c15:sqref>
                  </c15:fullRef>
                </c:ext>
              </c:extLst>
              <c:f>('pg. 14'!$C$57:$C$67,'pg. 14'!$C$69:$C$71)</c:f>
              <c:numCache>
                <c:formatCode>0.0</c:formatCode>
                <c:ptCount val="14"/>
                <c:pt idx="0">
                  <c:v>1.6519265204504101</c:v>
                </c:pt>
                <c:pt idx="1">
                  <c:v>-6.6646407017565101</c:v>
                </c:pt>
                <c:pt idx="2">
                  <c:v>3.8045574828740047</c:v>
                </c:pt>
                <c:pt idx="3">
                  <c:v>7.8326312836903389</c:v>
                </c:pt>
                <c:pt idx="4">
                  <c:v>6.5543550177452392</c:v>
                </c:pt>
                <c:pt idx="5">
                  <c:v>0.9223098358382753</c:v>
                </c:pt>
                <c:pt idx="6">
                  <c:v>6.1300295588515352</c:v>
                </c:pt>
                <c:pt idx="7">
                  <c:v>9.9748924952900211</c:v>
                </c:pt>
                <c:pt idx="8">
                  <c:v>5.245017249189643</c:v>
                </c:pt>
                <c:pt idx="9">
                  <c:v>0.17018409625215725</c:v>
                </c:pt>
                <c:pt idx="10">
                  <c:v>7.6997166640746517</c:v>
                </c:pt>
                <c:pt idx="12">
                  <c:v>11.2645857209603</c:v>
                </c:pt>
                <c:pt idx="13">
                  <c:v>-42.7152374137085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F-4A46-852D-E917A62F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435845280"/>
        <c:axId val="-435844736"/>
      </c:barChart>
      <c:catAx>
        <c:axId val="-4358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44736"/>
        <c:crosses val="autoZero"/>
        <c:auto val="1"/>
        <c:lblAlgn val="ctr"/>
        <c:lblOffset val="100"/>
        <c:noMultiLvlLbl val="0"/>
      </c:catAx>
      <c:valAx>
        <c:axId val="-43584473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43584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939202809403"/>
          <c:y val="7.5660656161965462E-2"/>
          <c:w val="0.87481609528015958"/>
          <c:h val="0.56828479507154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BEC-4AD4-96FF-F5DE4BBAA6B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EC-4AD4-96FF-F5DE4BBAA6BC}"/>
              </c:ext>
            </c:extLst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EC-4AD4-96FF-F5DE4BBAA6B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BEC-4AD4-96FF-F5DE4BBAA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14'!$B$29:$B$34</c:f>
              <c:strCache>
                <c:ptCount val="6"/>
                <c:pt idx="0">
                  <c:v>2019 (p)</c:v>
                </c:pt>
                <c:pt idx="1">
                  <c:v>2020 (p)</c:v>
                </c:pt>
                <c:pt idx="2">
                  <c:v>2021 (p)</c:v>
                </c:pt>
                <c:pt idx="4">
                  <c:v>ene-may 21</c:v>
                </c:pt>
                <c:pt idx="5">
                  <c:v>ene-may 22</c:v>
                </c:pt>
              </c:strCache>
            </c:strRef>
          </c:cat>
          <c:val>
            <c:numRef>
              <c:f>'pg. 14'!$C$29:$C$34</c:f>
              <c:numCache>
                <c:formatCode>0.0</c:formatCode>
                <c:ptCount val="6"/>
                <c:pt idx="0">
                  <c:v>48.824766810883354</c:v>
                </c:pt>
                <c:pt idx="1">
                  <c:v>29.91832781603626</c:v>
                </c:pt>
                <c:pt idx="2">
                  <c:v>40.795118596415548</c:v>
                </c:pt>
                <c:pt idx="4">
                  <c:v>30.643162996782248</c:v>
                </c:pt>
                <c:pt idx="5">
                  <c:v>52.17108924513559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EC-4AD4-96FF-F5DE4BBAA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435838752"/>
        <c:axId val="-435844192"/>
      </c:barChart>
      <c:catAx>
        <c:axId val="-4358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44192"/>
        <c:crosses val="autoZero"/>
        <c:auto val="1"/>
        <c:lblAlgn val="ctr"/>
        <c:lblOffset val="100"/>
        <c:noMultiLvlLbl val="0"/>
      </c:catAx>
      <c:valAx>
        <c:axId val="-435844192"/>
        <c:scaling>
          <c:orientation val="minMax"/>
          <c:max val="60"/>
          <c:min val="2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38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066648"/>
                </a:solidFill>
              </a:rPr>
              <a:t>Variación de los ingresos %</a:t>
            </a:r>
          </a:p>
        </c:rich>
      </c:tx>
      <c:layout>
        <c:manualLayout>
          <c:xMode val="edge"/>
          <c:yMode val="edge"/>
          <c:x val="0.34950748673332288"/>
          <c:y val="2.0091320589055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66648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44025277829952E-2"/>
          <c:y val="0.11597714810032213"/>
          <c:w val="0.93911949444340093"/>
          <c:h val="0.54257916395585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5345914142362765E-3"/>
                  <c:y val="2.51145462347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A0F-4A46-852D-E917A62F9C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14'!$B$83:$B$87</c:f>
              <c:strCache>
                <c:ptCount val="5"/>
                <c:pt idx="0">
                  <c:v>2020 (p)</c:v>
                </c:pt>
                <c:pt idx="1">
                  <c:v>2021 (p)</c:v>
                </c:pt>
                <c:pt idx="3">
                  <c:v>ene-may 21</c:v>
                </c:pt>
                <c:pt idx="4">
                  <c:v>ene-may 22</c:v>
                </c:pt>
              </c:strCache>
            </c:strRef>
          </c:cat>
          <c:val>
            <c:numRef>
              <c:f>'pg. 14'!$C$83:$C$87</c:f>
              <c:numCache>
                <c:formatCode>0.0</c:formatCode>
                <c:ptCount val="5"/>
                <c:pt idx="0">
                  <c:v>-62.57771215331087</c:v>
                </c:pt>
                <c:pt idx="1">
                  <c:v>100.25416770660019</c:v>
                </c:pt>
                <c:pt idx="3">
                  <c:v>-2.043499935103954</c:v>
                </c:pt>
                <c:pt idx="4">
                  <c:v>88.942783428394407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F-4A46-852D-E917A62F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435846368"/>
        <c:axId val="-435843648"/>
      </c:barChart>
      <c:catAx>
        <c:axId val="-43584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5843648"/>
        <c:crosses val="autoZero"/>
        <c:auto val="1"/>
        <c:lblAlgn val="ctr"/>
        <c:lblOffset val="100"/>
        <c:noMultiLvlLbl val="0"/>
      </c:catAx>
      <c:valAx>
        <c:axId val="-43584364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43584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7</xdr:row>
      <xdr:rowOff>218282</xdr:rowOff>
    </xdr:from>
    <xdr:to>
      <xdr:col>10</xdr:col>
      <xdr:colOff>0</xdr:colOff>
      <xdr:row>21</xdr:row>
      <xdr:rowOff>178595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218280</xdr:colOff>
      <xdr:row>30</xdr:row>
      <xdr:rowOff>1869</xdr:rowOff>
    </xdr:from>
    <xdr:to>
      <xdr:col>10</xdr:col>
      <xdr:colOff>0</xdr:colOff>
      <xdr:row>45</xdr:row>
      <xdr:rowOff>19845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4</xdr:row>
      <xdr:rowOff>190502</xdr:rowOff>
    </xdr:from>
    <xdr:to>
      <xdr:col>10</xdr:col>
      <xdr:colOff>0</xdr:colOff>
      <xdr:row>20</xdr:row>
      <xdr:rowOff>57151</xdr:rowOff>
    </xdr:to>
    <xdr:graphicFrame macro="">
      <xdr:nvGraphicFramePr>
        <xdr:cNvPr id="2050" name="Chart 1">
          <a:extLst>
            <a:ext uri="{FF2B5EF4-FFF2-40B4-BE49-F238E27FC236}">
              <a16:creationId xmlns:a16="http://schemas.microsoft.com/office/drawing/2014/main" xmlns="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592882</xdr:colOff>
      <xdr:row>29</xdr:row>
      <xdr:rowOff>9719</xdr:rowOff>
    </xdr:from>
    <xdr:to>
      <xdr:col>10</xdr:col>
      <xdr:colOff>0</xdr:colOff>
      <xdr:row>43</xdr:row>
      <xdr:rowOff>48596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66089</xdr:colOff>
      <xdr:row>7</xdr:row>
      <xdr:rowOff>349899</xdr:rowOff>
    </xdr:from>
    <xdr:to>
      <xdr:col>10</xdr:col>
      <xdr:colOff>0</xdr:colOff>
      <xdr:row>20</xdr:row>
      <xdr:rowOff>155511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336839</xdr:colOff>
      <xdr:row>4</xdr:row>
      <xdr:rowOff>77931</xdr:rowOff>
    </xdr:from>
    <xdr:to>
      <xdr:col>9</xdr:col>
      <xdr:colOff>242455</xdr:colOff>
      <xdr:row>20</xdr:row>
      <xdr:rowOff>69273</xdr:rowOff>
    </xdr:to>
    <xdr:graphicFrame macro="">
      <xdr:nvGraphicFramePr>
        <xdr:cNvPr id="4100" name="3 Gráfico">
          <a:extLst>
            <a:ext uri="{FF2B5EF4-FFF2-40B4-BE49-F238E27FC236}">
              <a16:creationId xmlns:a16="http://schemas.microsoft.com/office/drawing/2014/main" xmlns="" id="{00000000-0008-0000-0400-00000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381001</xdr:colOff>
      <xdr:row>54</xdr:row>
      <xdr:rowOff>17318</xdr:rowOff>
    </xdr:from>
    <xdr:to>
      <xdr:col>9</xdr:col>
      <xdr:colOff>363683</xdr:colOff>
      <xdr:row>72</xdr:row>
      <xdr:rowOff>17319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336839</xdr:colOff>
      <xdr:row>27</xdr:row>
      <xdr:rowOff>77931</xdr:rowOff>
    </xdr:from>
    <xdr:to>
      <xdr:col>9</xdr:col>
      <xdr:colOff>242455</xdr:colOff>
      <xdr:row>44</xdr:row>
      <xdr:rowOff>69273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381001</xdr:colOff>
      <xdr:row>80</xdr:row>
      <xdr:rowOff>17318</xdr:rowOff>
    </xdr:from>
    <xdr:to>
      <xdr:col>9</xdr:col>
      <xdr:colOff>363683</xdr:colOff>
      <xdr:row>102</xdr:row>
      <xdr:rowOff>17319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1"/>
  <sheetViews>
    <sheetView showGridLines="0" zoomScale="85" zoomScaleNormal="85" zoomScalePageLayoutView="106" workbookViewId="0">
      <selection activeCell="A20" sqref="A20"/>
    </sheetView>
  </sheetViews>
  <sheetFormatPr baseColWidth="10" defaultColWidth="0" defaultRowHeight="0" customHeight="1" zeroHeight="1" x14ac:dyDescent="0.2"/>
  <cols>
    <col min="1" max="1" width="12" style="14" customWidth="1"/>
    <col min="2" max="2" width="11.7109375" style="12" customWidth="1"/>
    <col min="3" max="3" width="8.7109375" style="12" customWidth="1"/>
    <col min="4" max="4" width="10.42578125" style="12" bestFit="1" customWidth="1"/>
    <col min="5" max="5" width="8.7109375" style="12" customWidth="1"/>
    <col min="6" max="6" width="12" style="12" customWidth="1"/>
    <col min="7" max="10" width="11.42578125" style="12" customWidth="1"/>
    <col min="11" max="14" width="0" hidden="1" customWidth="1"/>
    <col min="15" max="16384" width="11.42578125" hidden="1"/>
  </cols>
  <sheetData>
    <row r="1" spans="1:14" ht="12.75" x14ac:dyDescent="0.2">
      <c r="A1" s="221" t="s">
        <v>4</v>
      </c>
      <c r="B1" s="221"/>
      <c r="C1" s="221"/>
      <c r="D1" s="221"/>
      <c r="E1" s="221"/>
      <c r="F1" s="221"/>
      <c r="G1" s="221"/>
      <c r="H1" s="221"/>
      <c r="I1" s="221"/>
      <c r="J1" s="221"/>
      <c r="K1" s="6"/>
      <c r="L1" s="6"/>
      <c r="M1" s="6"/>
      <c r="N1" s="6"/>
    </row>
    <row r="2" spans="1:14" ht="12.75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6"/>
      <c r="L2" s="6"/>
      <c r="M2" s="6"/>
      <c r="N2" s="6"/>
    </row>
    <row r="3" spans="1:14" ht="20.25" x14ac:dyDescent="0.3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4"/>
    </row>
    <row r="4" spans="1:14" ht="15" x14ac:dyDescent="0.2">
      <c r="A4" s="220" t="s">
        <v>119</v>
      </c>
      <c r="B4" s="220"/>
      <c r="C4" s="220"/>
      <c r="D4" s="220"/>
      <c r="E4" s="220"/>
      <c r="F4" s="220"/>
      <c r="G4" s="220"/>
      <c r="H4" s="220"/>
      <c r="I4" s="220"/>
      <c r="J4" s="220"/>
      <c r="K4" s="151"/>
    </row>
    <row r="5" spans="1:14" ht="15" x14ac:dyDescent="0.2">
      <c r="A5" s="220"/>
      <c r="B5" s="220"/>
      <c r="C5" s="220"/>
      <c r="D5" s="220"/>
      <c r="E5" s="220"/>
      <c r="F5" s="220"/>
      <c r="G5" s="220"/>
      <c r="H5" s="220"/>
      <c r="I5" s="220"/>
      <c r="J5" s="220"/>
    </row>
    <row r="6" spans="1:14" s="1" customFormat="1" ht="15" x14ac:dyDescent="0.2">
      <c r="A6" s="151"/>
      <c r="B6" s="151"/>
      <c r="C6" s="151"/>
      <c r="D6" s="151"/>
      <c r="E6" s="6"/>
      <c r="F6" s="6"/>
      <c r="H6" s="6"/>
      <c r="I6" s="6"/>
      <c r="J6"/>
      <c r="K6"/>
      <c r="L6"/>
      <c r="M6"/>
      <c r="N6"/>
    </row>
    <row r="7" spans="1:14" s="1" customFormat="1" ht="15.75" thickBot="1" x14ac:dyDescent="0.25">
      <c r="A7" s="151"/>
      <c r="B7" s="151"/>
      <c r="C7" s="151"/>
      <c r="D7" s="151"/>
      <c r="E7" s="16"/>
      <c r="H7" s="6"/>
      <c r="I7" s="6"/>
    </row>
    <row r="8" spans="1:14" s="1" customFormat="1" ht="39" customHeight="1" thickBot="1" x14ac:dyDescent="0.25">
      <c r="A8" s="38" t="s">
        <v>78</v>
      </c>
      <c r="B8" s="38" t="s">
        <v>1</v>
      </c>
      <c r="C8" s="38" t="s">
        <v>2</v>
      </c>
      <c r="D8" s="38" t="s">
        <v>16</v>
      </c>
      <c r="E8" s="17" t="s">
        <v>15</v>
      </c>
      <c r="F8" s="222" t="str">
        <f>MID(A3,3,100)&amp; CHAR(10)&amp;A4</f>
        <v xml:space="preserve"> Ingresos transporte de pasajeros y viajes 
2010 - 2022. I Trimestre; Millones US$.</v>
      </c>
      <c r="G8" s="223"/>
      <c r="H8" s="223"/>
      <c r="I8" s="223"/>
      <c r="J8" s="223"/>
    </row>
    <row r="9" spans="1:14" s="1" customFormat="1" ht="15" x14ac:dyDescent="0.25">
      <c r="A9" s="161">
        <v>2010</v>
      </c>
      <c r="B9" s="162">
        <v>177.92162500000001</v>
      </c>
      <c r="C9" s="163">
        <v>652.67699000000005</v>
      </c>
      <c r="D9" s="162">
        <v>830.59861500000011</v>
      </c>
      <c r="E9" s="62"/>
    </row>
    <row r="10" spans="1:14" s="1" customFormat="1" ht="15" x14ac:dyDescent="0.25">
      <c r="A10" s="161">
        <v>2011</v>
      </c>
      <c r="B10" s="162">
        <v>188.30237500000001</v>
      </c>
      <c r="C10" s="164">
        <v>717.02900999999997</v>
      </c>
      <c r="D10" s="162">
        <v>905.33138499999995</v>
      </c>
      <c r="E10" s="62">
        <f>(D10/D9)-1</f>
        <v>8.9974590193603765E-2</v>
      </c>
    </row>
    <row r="11" spans="1:14" s="1" customFormat="1" ht="15" x14ac:dyDescent="0.25">
      <c r="A11" s="161">
        <v>2012</v>
      </c>
      <c r="B11" s="162">
        <v>229.25259374999999</v>
      </c>
      <c r="C11" s="164">
        <v>854.73892999999998</v>
      </c>
      <c r="D11" s="162">
        <v>1083.9915237499999</v>
      </c>
      <c r="E11" s="62">
        <f t="shared" ref="E11:E21" si="0">(D11/D10)-1</f>
        <v>0.19734225689082896</v>
      </c>
    </row>
    <row r="12" spans="1:14" s="1" customFormat="1" ht="15" x14ac:dyDescent="0.25">
      <c r="A12" s="161">
        <v>2013</v>
      </c>
      <c r="B12" s="162">
        <v>275.20121875000001</v>
      </c>
      <c r="C12" s="164">
        <v>823.72274000000004</v>
      </c>
      <c r="D12" s="162">
        <v>1098.9239587500001</v>
      </c>
      <c r="E12" s="62">
        <f t="shared" si="0"/>
        <v>1.3775416756343528E-2</v>
      </c>
    </row>
    <row r="13" spans="1:14" s="1" customFormat="1" ht="15" x14ac:dyDescent="0.25">
      <c r="A13" s="161">
        <v>2014</v>
      </c>
      <c r="B13" s="162">
        <v>303.25650000000002</v>
      </c>
      <c r="C13" s="164">
        <v>874.04624999999999</v>
      </c>
      <c r="D13" s="162">
        <v>1177.3027500000001</v>
      </c>
      <c r="E13" s="62">
        <f t="shared" si="0"/>
        <v>7.1323216338966766E-2</v>
      </c>
    </row>
    <row r="14" spans="1:14" s="1" customFormat="1" ht="15" x14ac:dyDescent="0.25">
      <c r="A14" s="161">
        <v>2015</v>
      </c>
      <c r="B14" s="162">
        <v>227.87454688</v>
      </c>
      <c r="C14" s="164">
        <v>1032.9860699999999</v>
      </c>
      <c r="D14" s="162">
        <v>1260.86061688</v>
      </c>
      <c r="E14" s="62">
        <f t="shared" si="0"/>
        <v>7.0973984287389102E-2</v>
      </c>
    </row>
    <row r="15" spans="1:14" s="1" customFormat="1" ht="15" x14ac:dyDescent="0.25">
      <c r="A15" s="161">
        <v>2016</v>
      </c>
      <c r="B15" s="162">
        <v>292.68968749999999</v>
      </c>
      <c r="C15" s="164">
        <v>1072.36859</v>
      </c>
      <c r="D15" s="162">
        <v>1365.0582775</v>
      </c>
      <c r="E15" s="62">
        <f t="shared" si="0"/>
        <v>8.2640110433330305E-2</v>
      </c>
    </row>
    <row r="16" spans="1:14" ht="15" x14ac:dyDescent="0.25">
      <c r="A16" s="161">
        <v>2017</v>
      </c>
      <c r="B16" s="162">
        <v>243.43774999999999</v>
      </c>
      <c r="C16" s="164">
        <v>1127.8000999999999</v>
      </c>
      <c r="D16" s="162">
        <v>1371.23785</v>
      </c>
      <c r="E16" s="62">
        <f t="shared" si="0"/>
        <v>4.5269660657398791E-3</v>
      </c>
      <c r="F16"/>
      <c r="G16"/>
      <c r="H16"/>
      <c r="I16"/>
      <c r="J16"/>
    </row>
    <row r="17" spans="1:11" ht="15" x14ac:dyDescent="0.25">
      <c r="A17" s="161">
        <v>2018</v>
      </c>
      <c r="B17" s="162">
        <v>268.93187499999999</v>
      </c>
      <c r="C17" s="164">
        <v>1466.5098476999999</v>
      </c>
      <c r="D17" s="162">
        <v>1735.4417226999999</v>
      </c>
      <c r="E17" s="62">
        <f t="shared" si="0"/>
        <v>0.26560226054145164</v>
      </c>
      <c r="F17"/>
      <c r="G17"/>
      <c r="H17"/>
      <c r="I17"/>
      <c r="J17"/>
    </row>
    <row r="18" spans="1:11" ht="15" x14ac:dyDescent="0.25">
      <c r="A18" s="161">
        <v>2019</v>
      </c>
      <c r="B18" s="165">
        <v>263.09006249999999</v>
      </c>
      <c r="C18" s="166">
        <v>1496.50836</v>
      </c>
      <c r="D18" s="162">
        <v>1759.5984225</v>
      </c>
      <c r="E18" s="62">
        <f t="shared" si="0"/>
        <v>1.3919626043343625E-2</v>
      </c>
      <c r="F18"/>
      <c r="G18"/>
      <c r="H18"/>
      <c r="I18"/>
      <c r="J18"/>
    </row>
    <row r="19" spans="1:11" ht="15" x14ac:dyDescent="0.25">
      <c r="A19" s="161">
        <v>2020</v>
      </c>
      <c r="B19" s="165">
        <v>267.68234374999997</v>
      </c>
      <c r="C19" s="166">
        <v>1259.0675000000001</v>
      </c>
      <c r="D19" s="162">
        <v>1526.7498437500001</v>
      </c>
      <c r="E19" s="62">
        <f t="shared" si="0"/>
        <v>-0.13233052256274114</v>
      </c>
      <c r="F19"/>
      <c r="G19"/>
      <c r="H19"/>
      <c r="I19"/>
      <c r="J19"/>
    </row>
    <row r="20" spans="1:11" ht="15" x14ac:dyDescent="0.25">
      <c r="A20" s="161">
        <v>2021</v>
      </c>
      <c r="B20" s="165">
        <v>72.379026877000001</v>
      </c>
      <c r="C20" s="166">
        <v>397.20981999999998</v>
      </c>
      <c r="D20" s="162">
        <v>469.58884687699998</v>
      </c>
      <c r="E20" s="62">
        <f t="shared" si="0"/>
        <v>-0.69242580976881141</v>
      </c>
      <c r="F20"/>
      <c r="G20"/>
      <c r="H20"/>
      <c r="I20"/>
      <c r="J20"/>
    </row>
    <row r="21" spans="1:11" ht="14.25" customHeight="1" thickBot="1" x14ac:dyDescent="0.3">
      <c r="A21" s="161">
        <v>2022</v>
      </c>
      <c r="B21" s="165">
        <v>195.32316270000001</v>
      </c>
      <c r="C21" s="166">
        <v>1261.4379300000001</v>
      </c>
      <c r="D21" s="162">
        <v>1456.7610927000001</v>
      </c>
      <c r="E21" s="62">
        <f t="shared" si="0"/>
        <v>2.1022054769575296</v>
      </c>
      <c r="F21"/>
      <c r="G21"/>
      <c r="H21"/>
      <c r="I21"/>
      <c r="J21"/>
    </row>
    <row r="22" spans="1:11" ht="12.75" x14ac:dyDescent="0.2">
      <c r="A22" s="218" t="s">
        <v>85</v>
      </c>
      <c r="B22" s="218"/>
      <c r="C22" s="218"/>
      <c r="D22" s="218"/>
      <c r="E22" s="218"/>
      <c r="F22"/>
      <c r="G22"/>
      <c r="H22"/>
      <c r="I22"/>
      <c r="J22"/>
    </row>
    <row r="23" spans="1:11" ht="15" x14ac:dyDescent="0.25">
      <c r="A23" s="104" t="s">
        <v>13</v>
      </c>
      <c r="B23" s="165"/>
      <c r="C23" s="165"/>
      <c r="D23" s="91"/>
      <c r="E23" s="90"/>
      <c r="F23"/>
      <c r="G23"/>
      <c r="H23"/>
      <c r="I23"/>
      <c r="J23"/>
    </row>
    <row r="24" spans="1:11" ht="12.75" x14ac:dyDescent="0.2">
      <c r="B24" s="167"/>
      <c r="C24" s="167"/>
      <c r="D24"/>
      <c r="E24"/>
      <c r="F24"/>
      <c r="G24"/>
      <c r="H24"/>
      <c r="I24"/>
      <c r="J24"/>
    </row>
    <row r="25" spans="1:11" ht="15.75" x14ac:dyDescent="0.2">
      <c r="B25"/>
      <c r="C25"/>
      <c r="D25" s="127"/>
      <c r="E25" t="s">
        <v>60</v>
      </c>
      <c r="F25"/>
      <c r="G25"/>
      <c r="H25" s="20"/>
      <c r="I25"/>
      <c r="J25"/>
    </row>
    <row r="26" spans="1:11" ht="15" x14ac:dyDescent="0.2">
      <c r="A26" s="2"/>
      <c r="B26"/>
      <c r="C26"/>
      <c r="D26"/>
      <c r="E26"/>
      <c r="F26"/>
      <c r="G26"/>
      <c r="H26" s="21"/>
      <c r="I26"/>
      <c r="J26"/>
    </row>
    <row r="27" spans="1:11" ht="20.25" x14ac:dyDescent="0.3">
      <c r="A27" s="2"/>
      <c r="B27"/>
      <c r="C27"/>
      <c r="D27"/>
      <c r="E27"/>
      <c r="F27" s="190"/>
      <c r="G27" s="190"/>
      <c r="H27" s="190"/>
      <c r="I27" s="190"/>
      <c r="J27" s="190"/>
      <c r="K27" s="190"/>
    </row>
    <row r="28" spans="1:11" ht="20.25" customHeight="1" x14ac:dyDescent="0.3">
      <c r="A28" s="219" t="s">
        <v>34</v>
      </c>
      <c r="B28" s="219"/>
      <c r="C28" s="219"/>
      <c r="D28" s="219"/>
      <c r="E28" s="219"/>
      <c r="F28" s="219"/>
      <c r="G28" s="219"/>
      <c r="H28" s="219"/>
      <c r="I28" s="219"/>
      <c r="J28" s="219"/>
      <c r="K28" s="191"/>
    </row>
    <row r="29" spans="1:11" ht="15" customHeight="1" x14ac:dyDescent="0.2">
      <c r="A29" s="220" t="s">
        <v>120</v>
      </c>
      <c r="B29" s="220"/>
      <c r="C29" s="220"/>
      <c r="D29" s="220"/>
      <c r="E29" s="220"/>
      <c r="F29" s="220"/>
      <c r="G29" s="220"/>
      <c r="H29" s="220"/>
      <c r="I29" s="220"/>
      <c r="J29" s="220"/>
    </row>
    <row r="30" spans="1:11" ht="12.75" x14ac:dyDescent="0.2">
      <c r="A30" s="2"/>
      <c r="B30"/>
      <c r="C30"/>
      <c r="D30"/>
      <c r="E30"/>
      <c r="F30" s="72"/>
      <c r="G30" s="5"/>
      <c r="H30" s="5"/>
      <c r="I30" s="5"/>
      <c r="J30" s="5"/>
    </row>
    <row r="31" spans="1:11" ht="21" thickBot="1" x14ac:dyDescent="0.35">
      <c r="A31" s="12"/>
      <c r="E31" s="88"/>
      <c r="F31" s="153"/>
      <c r="G31" s="153"/>
      <c r="H31" s="153"/>
      <c r="I31" s="153"/>
      <c r="J31" s="153"/>
    </row>
    <row r="32" spans="1:11" ht="39" thickBot="1" x14ac:dyDescent="0.25">
      <c r="A32" s="38" t="s">
        <v>0</v>
      </c>
      <c r="B32" s="38" t="s">
        <v>1</v>
      </c>
      <c r="C32" s="38" t="s">
        <v>2</v>
      </c>
      <c r="D32" s="38" t="s">
        <v>16</v>
      </c>
      <c r="E32" s="17" t="s">
        <v>15</v>
      </c>
      <c r="F32" s="158"/>
      <c r="G32" s="158"/>
      <c r="H32" s="158"/>
      <c r="I32" s="158"/>
      <c r="J32" s="158"/>
    </row>
    <row r="33" spans="1:14" s="18" customFormat="1" ht="15" x14ac:dyDescent="0.25">
      <c r="A33" s="168">
        <v>2009</v>
      </c>
      <c r="B33" s="162">
        <v>640.19198438000001</v>
      </c>
      <c r="C33" s="169">
        <v>2440.0277299999998</v>
      </c>
      <c r="D33" s="169">
        <v>3080.2197143799999</v>
      </c>
      <c r="E33" s="193"/>
      <c r="F33" s="26"/>
      <c r="G33" s="170"/>
      <c r="H33" s="170"/>
      <c r="I33" s="170"/>
      <c r="J33" s="170"/>
      <c r="K33" s="5"/>
      <c r="L33" s="5"/>
      <c r="M33" s="5"/>
      <c r="N33" s="5"/>
    </row>
    <row r="34" spans="1:14" s="18" customFormat="1" ht="15.75" x14ac:dyDescent="0.25">
      <c r="A34" s="161">
        <v>2010</v>
      </c>
      <c r="B34" s="162">
        <v>675.85914062999996</v>
      </c>
      <c r="C34" s="169">
        <v>2796.5841399999999</v>
      </c>
      <c r="D34" s="169">
        <v>3472.4432806300001</v>
      </c>
      <c r="E34" s="62">
        <f>(D34/D33)-1</f>
        <v>0.1273362300808949</v>
      </c>
      <c r="F34" s="9"/>
      <c r="G34" s="9"/>
      <c r="H34" s="9"/>
      <c r="I34" s="9"/>
      <c r="J34" s="12"/>
      <c r="K34" s="5"/>
    </row>
    <row r="35" spans="1:14" s="18" customFormat="1" ht="15" x14ac:dyDescent="0.25">
      <c r="A35" s="161">
        <v>2011</v>
      </c>
      <c r="B35" s="162">
        <v>831.05656251000005</v>
      </c>
      <c r="C35" s="169">
        <v>3009.9376700000003</v>
      </c>
      <c r="D35" s="169">
        <v>3840.9942325100001</v>
      </c>
      <c r="E35" s="62">
        <f t="shared" ref="E35:E45" si="1">(D35/D34)-1</f>
        <v>0.10613591701723468</v>
      </c>
      <c r="F35" s="88"/>
      <c r="G35" s="88"/>
      <c r="H35" s="88"/>
      <c r="I35" s="88"/>
      <c r="J35" s="12"/>
      <c r="K35" s="26"/>
    </row>
    <row r="36" spans="1:14" s="18" customFormat="1" ht="15" x14ac:dyDescent="0.25">
      <c r="A36" s="161">
        <v>2012</v>
      </c>
      <c r="B36" s="162">
        <v>948.50853126000004</v>
      </c>
      <c r="C36" s="169">
        <v>3460.2650900000003</v>
      </c>
      <c r="D36" s="169">
        <v>4408.7736212600003</v>
      </c>
      <c r="E36" s="62">
        <f t="shared" si="1"/>
        <v>0.14782094280286628</v>
      </c>
      <c r="F36" s="25"/>
      <c r="G36" s="25"/>
      <c r="H36" s="25"/>
      <c r="I36" s="25"/>
      <c r="J36" s="25"/>
    </row>
    <row r="37" spans="1:14" s="18" customFormat="1" ht="15" x14ac:dyDescent="0.25">
      <c r="A37" s="161">
        <v>2013</v>
      </c>
      <c r="B37" s="162">
        <v>1208.2682656299999</v>
      </c>
      <c r="C37" s="169">
        <v>3610.7074900000002</v>
      </c>
      <c r="D37" s="169">
        <v>4818.9757556300001</v>
      </c>
      <c r="E37" s="62">
        <f t="shared" si="1"/>
        <v>9.3042231152881572E-2</v>
      </c>
      <c r="F37" s="12"/>
      <c r="G37" s="12"/>
      <c r="H37" s="12"/>
      <c r="I37" s="12"/>
      <c r="J37" s="12"/>
    </row>
    <row r="38" spans="1:14" s="18" customFormat="1" ht="15" x14ac:dyDescent="0.25">
      <c r="A38" s="161">
        <v>2014</v>
      </c>
      <c r="B38" s="162">
        <v>1115.71082813</v>
      </c>
      <c r="C38" s="169">
        <v>3824.9428400000002</v>
      </c>
      <c r="D38" s="169">
        <v>4940.6536681300004</v>
      </c>
      <c r="E38" s="62">
        <f t="shared" si="1"/>
        <v>2.5249745728196382E-2</v>
      </c>
      <c r="F38" s="12"/>
      <c r="G38" s="12"/>
      <c r="H38" s="12"/>
      <c r="I38" s="12"/>
      <c r="J38" s="12"/>
    </row>
    <row r="39" spans="1:14" s="18" customFormat="1" ht="15" x14ac:dyDescent="0.25">
      <c r="A39" s="161">
        <v>2015</v>
      </c>
      <c r="B39" s="162">
        <v>1035.7226562599999</v>
      </c>
      <c r="C39" s="169">
        <v>4245.2931699999999</v>
      </c>
      <c r="D39" s="169">
        <v>5281.0158262599998</v>
      </c>
      <c r="E39" s="62">
        <f t="shared" si="1"/>
        <v>6.889010665239037E-2</v>
      </c>
      <c r="F39" s="12"/>
      <c r="G39" s="12"/>
      <c r="H39" s="12"/>
      <c r="I39" s="12"/>
      <c r="J39" s="12"/>
    </row>
    <row r="40" spans="1:14" s="18" customFormat="1" ht="15" x14ac:dyDescent="0.25">
      <c r="A40" s="161">
        <v>2016</v>
      </c>
      <c r="B40" s="162">
        <v>1108.6323593799998</v>
      </c>
      <c r="C40" s="169">
        <v>4522.4599500000004</v>
      </c>
      <c r="D40" s="169">
        <v>5631.0923093800002</v>
      </c>
      <c r="E40" s="62">
        <f t="shared" si="1"/>
        <v>6.6289610680436706E-2</v>
      </c>
      <c r="F40" s="12"/>
      <c r="G40" s="12"/>
      <c r="H40" s="12"/>
      <c r="I40" s="12"/>
      <c r="J40" s="12"/>
    </row>
    <row r="41" spans="1:14" s="18" customFormat="1" ht="15" x14ac:dyDescent="0.25">
      <c r="A41" s="161">
        <v>2017</v>
      </c>
      <c r="B41" s="162">
        <v>978.00231251000002</v>
      </c>
      <c r="C41" s="169">
        <v>4920.578669999999</v>
      </c>
      <c r="D41" s="169">
        <v>5898.5809825099986</v>
      </c>
      <c r="E41" s="62">
        <f t="shared" si="1"/>
        <v>4.7502093454307115E-2</v>
      </c>
      <c r="F41" s="12"/>
      <c r="G41" s="12"/>
      <c r="H41" s="12"/>
      <c r="I41" s="12"/>
      <c r="J41" s="12"/>
    </row>
    <row r="42" spans="1:14" s="18" customFormat="1" ht="15" x14ac:dyDescent="0.25">
      <c r="A42" s="161">
        <v>2018</v>
      </c>
      <c r="B42" s="162">
        <v>1033.87064063</v>
      </c>
      <c r="C42" s="169">
        <v>5621.1175756000002</v>
      </c>
      <c r="D42" s="169">
        <v>6654.98821623</v>
      </c>
      <c r="E42" s="62">
        <f t="shared" si="1"/>
        <v>0.12823545797927327</v>
      </c>
      <c r="F42" s="12"/>
      <c r="G42" s="12"/>
      <c r="H42" s="12"/>
      <c r="I42" s="12"/>
      <c r="J42" s="12"/>
    </row>
    <row r="43" spans="1:14" s="18" customFormat="1" ht="15" x14ac:dyDescent="0.25">
      <c r="A43" s="161">
        <v>2019</v>
      </c>
      <c r="B43" s="162">
        <v>1102.3179843799999</v>
      </c>
      <c r="C43" s="169">
        <v>5682.3149599999997</v>
      </c>
      <c r="D43" s="169">
        <v>6784.6329443799996</v>
      </c>
      <c r="E43" s="62">
        <f t="shared" si="1"/>
        <v>1.9480835117607898E-2</v>
      </c>
      <c r="F43" s="12"/>
      <c r="G43" s="12"/>
      <c r="H43" s="12"/>
      <c r="I43" s="12"/>
      <c r="J43" s="12"/>
    </row>
    <row r="44" spans="1:14" s="18" customFormat="1" ht="15" x14ac:dyDescent="0.25">
      <c r="A44" s="161">
        <v>2020</v>
      </c>
      <c r="B44" s="165">
        <v>363.93086425799999</v>
      </c>
      <c r="C44" s="166">
        <v>1567.9074300000002</v>
      </c>
      <c r="D44" s="169">
        <v>1931.8382942580001</v>
      </c>
      <c r="E44" s="62">
        <f>(D44/D43)-1</f>
        <v>-0.7152626663674968</v>
      </c>
      <c r="F44" s="12"/>
      <c r="G44" s="12"/>
      <c r="H44" s="12"/>
      <c r="I44" s="12"/>
      <c r="J44" s="12"/>
    </row>
    <row r="45" spans="1:14" s="18" customFormat="1" ht="15.75" thickBot="1" x14ac:dyDescent="0.3">
      <c r="A45" s="171">
        <v>2021</v>
      </c>
      <c r="B45" s="208">
        <v>458.08454881500001</v>
      </c>
      <c r="C45" s="209">
        <v>2596.30042</v>
      </c>
      <c r="D45" s="205">
        <v>3054.3849688149999</v>
      </c>
      <c r="E45" s="81">
        <f t="shared" si="1"/>
        <v>0.58107693480015565</v>
      </c>
      <c r="F45" s="206"/>
      <c r="G45" s="12"/>
      <c r="H45" s="12"/>
      <c r="I45" s="12"/>
      <c r="J45" s="12"/>
    </row>
    <row r="46" spans="1:14" s="18" customFormat="1" ht="15" x14ac:dyDescent="0.25">
      <c r="A46" s="95" t="s">
        <v>3</v>
      </c>
      <c r="B46" s="207"/>
      <c r="C46" s="165"/>
      <c r="D46" s="90"/>
      <c r="E46" s="90"/>
      <c r="F46" s="12"/>
      <c r="G46" s="12"/>
      <c r="H46" s="12"/>
      <c r="I46" s="12"/>
      <c r="J46" s="12"/>
      <c r="K46" s="172"/>
      <c r="L46" s="172"/>
    </row>
    <row r="47" spans="1:14" s="18" customFormat="1" ht="15" x14ac:dyDescent="0.25">
      <c r="A47" s="104" t="s">
        <v>13</v>
      </c>
      <c r="B47" s="162"/>
      <c r="C47" s="162"/>
      <c r="D47" s="91"/>
      <c r="E47" s="90"/>
      <c r="F47" s="12"/>
      <c r="G47" s="12"/>
      <c r="H47" s="12"/>
      <c r="I47" s="12"/>
      <c r="J47" s="12"/>
      <c r="K47" s="172"/>
      <c r="L47" s="172"/>
    </row>
    <row r="48" spans="1:14" s="18" customFormat="1" ht="15" hidden="1" x14ac:dyDescent="0.25">
      <c r="B48" s="165"/>
      <c r="C48" s="165"/>
      <c r="D48" s="91"/>
      <c r="E48" s="90"/>
      <c r="F48" s="12"/>
      <c r="G48" s="12"/>
      <c r="H48" s="12"/>
      <c r="I48" s="12"/>
      <c r="J48" s="12"/>
    </row>
    <row r="49" spans="1:10" s="18" customFormat="1" ht="12.75" hidden="1" x14ac:dyDescent="0.2">
      <c r="A49" s="14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18" customFormat="1" ht="12.75" hidden="1" x14ac:dyDescent="0.2">
      <c r="A50" s="14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18" customFormat="1" ht="12.75" hidden="1" x14ac:dyDescent="0.2">
      <c r="A51" s="14"/>
      <c r="B51" s="12"/>
      <c r="C51" s="12"/>
      <c r="D51" s="12"/>
      <c r="E51" s="12"/>
      <c r="F51" s="12"/>
      <c r="G51" s="12"/>
      <c r="H51" s="12"/>
      <c r="I51" s="12"/>
      <c r="J51" s="12"/>
    </row>
    <row r="52" spans="1:10" s="18" customFormat="1" ht="12.75" hidden="1" x14ac:dyDescent="0.2">
      <c r="A52" s="14"/>
      <c r="B52" s="12"/>
      <c r="C52" s="12"/>
      <c r="D52" s="12"/>
      <c r="E52" s="12"/>
      <c r="F52" s="12"/>
      <c r="G52" s="12"/>
      <c r="H52" s="12"/>
      <c r="I52" s="12"/>
      <c r="J52" s="12"/>
    </row>
    <row r="53" spans="1:10" s="18" customFormat="1" ht="12.75" hidden="1" x14ac:dyDescent="0.2">
      <c r="A53" s="14"/>
      <c r="B53" s="12"/>
      <c r="C53" s="12"/>
      <c r="D53" s="12"/>
      <c r="E53" s="12"/>
      <c r="F53"/>
      <c r="G53"/>
      <c r="H53"/>
      <c r="I53"/>
      <c r="J53"/>
    </row>
    <row r="54" spans="1:10" ht="12.75" hidden="1" x14ac:dyDescent="0.2">
      <c r="F54"/>
      <c r="G54"/>
      <c r="H54"/>
      <c r="I54"/>
      <c r="J54"/>
    </row>
    <row r="55" spans="1:10" ht="12.75" hidden="1" x14ac:dyDescent="0.2">
      <c r="F55"/>
      <c r="G55"/>
      <c r="H55"/>
      <c r="I55"/>
      <c r="J55"/>
    </row>
    <row r="56" spans="1:10" ht="12.75" hidden="1" x14ac:dyDescent="0.2"/>
    <row r="57" spans="1:10" ht="12.75" hidden="1" x14ac:dyDescent="0.2"/>
    <row r="58" spans="1:10" ht="12.75" hidden="1" x14ac:dyDescent="0.2"/>
    <row r="59" spans="1:10" ht="12.75" hidden="1" x14ac:dyDescent="0.2"/>
    <row r="60" spans="1:10" ht="12.75" hidden="1" x14ac:dyDescent="0.2"/>
    <row r="61" spans="1:10" ht="12.75" hidden="1" x14ac:dyDescent="0.2">
      <c r="C61" s="15"/>
      <c r="D61" s="15"/>
    </row>
    <row r="62" spans="1:10" ht="12.75" hidden="1" x14ac:dyDescent="0.2"/>
    <row r="63" spans="1:10" ht="12.75" hidden="1" x14ac:dyDescent="0.2"/>
    <row r="64" spans="1:10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x14ac:dyDescent="0.2"/>
    <row r="80" ht="12.75" x14ac:dyDescent="0.2"/>
    <row r="81" ht="12.75" hidden="1" customHeight="1" x14ac:dyDescent="0.2"/>
  </sheetData>
  <mergeCells count="8">
    <mergeCell ref="A22:E22"/>
    <mergeCell ref="A28:J28"/>
    <mergeCell ref="A29:J29"/>
    <mergeCell ref="A1:J1"/>
    <mergeCell ref="A3:J3"/>
    <mergeCell ref="A4:J4"/>
    <mergeCell ref="A5:J5"/>
    <mergeCell ref="F8:J8"/>
  </mergeCells>
  <printOptions horizontalCentered="1"/>
  <pageMargins left="0.6692913385826772" right="0.70866141732283472" top="1.9685039370078741" bottom="1.1811023622047245" header="0.78740157480314965" footer="0.78740157480314965"/>
  <pageSetup scale="80" orientation="portrait" r:id="rId1"/>
  <headerFooter alignWithMargins="0">
    <oddHeader>&amp;L&amp;"Arial,Negrita Cursiva"Sección 5: Turismo&amp;R&amp;G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1"/>
  <sheetViews>
    <sheetView showGridLines="0" zoomScale="80" zoomScaleNormal="80" workbookViewId="0">
      <selection activeCell="F48" sqref="F48"/>
    </sheetView>
  </sheetViews>
  <sheetFormatPr baseColWidth="10" defaultColWidth="0" defaultRowHeight="12.75" zeroHeight="1" x14ac:dyDescent="0.2"/>
  <cols>
    <col min="1" max="1" width="33.85546875" style="18" customWidth="1"/>
    <col min="2" max="2" width="11" style="26" customWidth="1"/>
    <col min="3" max="3" width="11.42578125" style="26" customWidth="1"/>
    <col min="4" max="4" width="10.28515625" style="26" customWidth="1"/>
    <col min="5" max="5" width="13" style="26" customWidth="1"/>
    <col min="6" max="6" width="11.5703125" style="26" bestFit="1" customWidth="1"/>
    <col min="7" max="7" width="11.5703125" style="26" customWidth="1"/>
    <col min="8" max="8" width="11.42578125" style="26" customWidth="1"/>
    <col min="9" max="9" width="10" style="26" customWidth="1"/>
    <col min="10" max="10" width="6.85546875" style="26" bestFit="1" customWidth="1"/>
    <col min="11" max="251" width="10.7109375" style="26" hidden="1" customWidth="1"/>
    <col min="252" max="252" width="3.140625" style="26" hidden="1" customWidth="1"/>
    <col min="253" max="253" width="3.28515625" style="26" hidden="1" customWidth="1"/>
    <col min="254" max="254" width="7.42578125" style="26" hidden="1" customWidth="1"/>
    <col min="255" max="255" width="10.7109375" style="26" hidden="1" customWidth="1"/>
    <col min="256" max="16384" width="4.5703125" style="26" hidden="1"/>
  </cols>
  <sheetData>
    <row r="1" spans="1:253" ht="12.75" customHeight="1" x14ac:dyDescent="0.2">
      <c r="A1" s="236" t="s">
        <v>5</v>
      </c>
      <c r="B1" s="236"/>
      <c r="C1" s="236"/>
      <c r="D1" s="236"/>
      <c r="E1" s="236"/>
      <c r="F1" s="236"/>
      <c r="G1" s="236"/>
      <c r="H1" s="236"/>
      <c r="I1" s="154"/>
      <c r="J1" s="72"/>
      <c r="K1" s="72"/>
      <c r="L1" s="72"/>
      <c r="M1" s="72"/>
      <c r="N1" s="72"/>
    </row>
    <row r="2" spans="1:253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253" ht="20.25" customHeight="1" x14ac:dyDescent="0.3">
      <c r="A3" s="235" t="s">
        <v>92</v>
      </c>
      <c r="B3" s="235"/>
      <c r="C3" s="235"/>
      <c r="D3" s="235"/>
      <c r="E3" s="235"/>
      <c r="F3" s="235"/>
      <c r="G3" s="235"/>
      <c r="H3" s="235"/>
      <c r="I3" s="155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</row>
    <row r="4" spans="1:253" ht="13.5" customHeight="1" x14ac:dyDescent="0.2">
      <c r="A4" s="237" t="s">
        <v>123</v>
      </c>
      <c r="B4" s="238"/>
      <c r="C4" s="238"/>
      <c r="D4" s="238"/>
      <c r="E4" s="238"/>
      <c r="F4" s="238"/>
      <c r="G4" s="238"/>
      <c r="H4" s="238"/>
      <c r="I4" s="156"/>
      <c r="J4" s="72"/>
      <c r="K4" s="72"/>
      <c r="L4" s="72"/>
      <c r="M4" s="72"/>
      <c r="N4" s="72"/>
    </row>
    <row r="5" spans="1:253" ht="13.5" customHeight="1" x14ac:dyDescent="0.2">
      <c r="A5" s="158"/>
      <c r="B5" s="158"/>
      <c r="C5" s="158"/>
      <c r="D5" s="158"/>
      <c r="E5" s="158"/>
      <c r="F5" s="158"/>
      <c r="G5" s="158"/>
      <c r="H5" s="72"/>
      <c r="I5" s="72"/>
      <c r="J5" s="72"/>
      <c r="K5" s="72"/>
      <c r="L5" s="72"/>
      <c r="M5" s="72"/>
      <c r="N5" s="72"/>
    </row>
    <row r="6" spans="1:253" ht="13.5" thickBot="1" x14ac:dyDescent="0.25">
      <c r="A6" s="72"/>
      <c r="B6" s="72"/>
      <c r="C6" s="72"/>
      <c r="D6" s="72"/>
      <c r="E6" s="72"/>
      <c r="F6" s="72"/>
      <c r="G6" s="72"/>
      <c r="H6" s="72"/>
      <c r="I6" s="72"/>
      <c r="K6" s="72"/>
      <c r="L6" s="72"/>
      <c r="M6" s="72"/>
      <c r="N6" s="72"/>
    </row>
    <row r="7" spans="1:253" ht="28.5" customHeight="1" x14ac:dyDescent="0.2">
      <c r="A7" s="239" t="s">
        <v>20</v>
      </c>
      <c r="B7" s="241">
        <v>2019</v>
      </c>
      <c r="C7" s="241">
        <v>2020</v>
      </c>
      <c r="D7" s="230">
        <v>2021</v>
      </c>
      <c r="E7" s="230" t="str">
        <f>"Variación % "&amp;MID(D7,3,2)&amp;"/"&amp;MID(C7,3,2)</f>
        <v>Variación % 21/20</v>
      </c>
      <c r="F7" s="243" t="s">
        <v>124</v>
      </c>
      <c r="G7" s="243" t="s">
        <v>125</v>
      </c>
      <c r="H7" s="243" t="s">
        <v>126</v>
      </c>
      <c r="J7" s="72"/>
      <c r="K7" s="72"/>
      <c r="L7" s="72"/>
      <c r="M7" s="72"/>
    </row>
    <row r="8" spans="1:253" ht="13.5" thickBot="1" x14ac:dyDescent="0.25">
      <c r="A8" s="240"/>
      <c r="B8" s="242"/>
      <c r="C8" s="242">
        <v>2014</v>
      </c>
      <c r="D8" s="225">
        <v>2014</v>
      </c>
      <c r="E8" s="225"/>
      <c r="F8" s="225"/>
      <c r="G8" s="225"/>
      <c r="H8" s="225"/>
      <c r="J8" s="72"/>
      <c r="K8" s="72"/>
      <c r="L8" s="72"/>
      <c r="M8" s="72"/>
    </row>
    <row r="9" spans="1:253" x14ac:dyDescent="0.2">
      <c r="A9" s="110" t="s">
        <v>29</v>
      </c>
      <c r="B9" s="150">
        <v>3213837</v>
      </c>
      <c r="C9" s="150">
        <v>903298</v>
      </c>
      <c r="D9" s="150">
        <v>1431366</v>
      </c>
      <c r="E9" s="107">
        <f>(D9-C9)/C9</f>
        <v>0.58459998804381275</v>
      </c>
      <c r="F9" s="194">
        <v>406571</v>
      </c>
      <c r="G9" s="194">
        <v>1452147</v>
      </c>
      <c r="H9" s="107">
        <f>(G9-F9)/F9</f>
        <v>2.5716935049474752</v>
      </c>
      <c r="I9" s="28"/>
      <c r="J9" s="72"/>
      <c r="K9" s="72"/>
      <c r="L9" s="72"/>
      <c r="M9" s="72"/>
    </row>
    <row r="10" spans="1:253" x14ac:dyDescent="0.2">
      <c r="A10" s="110" t="s">
        <v>110</v>
      </c>
      <c r="B10" s="150">
        <v>955206</v>
      </c>
      <c r="C10" s="150">
        <v>358397</v>
      </c>
      <c r="D10" s="150">
        <v>719456</v>
      </c>
      <c r="E10" s="107">
        <f t="shared" ref="E10:E11" si="0">(D10-C10)/C10</f>
        <v>1.0074275175294436</v>
      </c>
      <c r="F10" s="194">
        <v>206953</v>
      </c>
      <c r="G10" s="194">
        <v>444408</v>
      </c>
      <c r="H10" s="107">
        <f t="shared" ref="H10:H11" si="1">(G10-F10)/F10</f>
        <v>1.1473861214865211</v>
      </c>
      <c r="I10" s="28"/>
      <c r="J10" s="72"/>
      <c r="K10" s="72"/>
      <c r="L10" s="72"/>
      <c r="M10" s="72"/>
    </row>
    <row r="11" spans="1:253" ht="13.5" thickBot="1" x14ac:dyDescent="0.25">
      <c r="A11" s="173" t="s">
        <v>93</v>
      </c>
      <c r="B11" s="150">
        <v>361531</v>
      </c>
      <c r="C11" s="150">
        <v>134357</v>
      </c>
      <c r="D11" s="150">
        <v>18877</v>
      </c>
      <c r="E11" s="107">
        <f t="shared" si="0"/>
        <v>-0.85950117969290774</v>
      </c>
      <c r="F11" s="194">
        <v>0</v>
      </c>
      <c r="G11" s="194">
        <v>58984</v>
      </c>
      <c r="H11" s="107" t="e">
        <f t="shared" si="1"/>
        <v>#DIV/0!</v>
      </c>
      <c r="I11" s="28"/>
      <c r="J11" s="72"/>
      <c r="K11" s="72"/>
      <c r="L11" s="72"/>
      <c r="M11" s="72"/>
    </row>
    <row r="12" spans="1:253" ht="13.5" thickBot="1" x14ac:dyDescent="0.25">
      <c r="A12" s="111" t="s">
        <v>30</v>
      </c>
      <c r="B12" s="44">
        <f>SUM(B9:B11)</f>
        <v>4530574</v>
      </c>
      <c r="C12" s="44">
        <f t="shared" ref="C12:F12" si="2">SUM(C9:C11)</f>
        <v>1396052</v>
      </c>
      <c r="D12" s="44">
        <f t="shared" si="2"/>
        <v>2169699</v>
      </c>
      <c r="E12" s="135">
        <f>(D12-C12)/C12</f>
        <v>0.55416775306363941</v>
      </c>
      <c r="F12" s="44">
        <f t="shared" si="2"/>
        <v>613524</v>
      </c>
      <c r="G12" s="44">
        <f>SUM(G9:G11)</f>
        <v>1955539</v>
      </c>
      <c r="H12" s="135">
        <f>(G12-F12)/F12</f>
        <v>2.1873879424439795</v>
      </c>
      <c r="I12" s="28"/>
    </row>
    <row r="13" spans="1:253" ht="27" customHeight="1" x14ac:dyDescent="0.2">
      <c r="A13" s="234" t="s">
        <v>86</v>
      </c>
      <c r="B13" s="234"/>
      <c r="C13" s="234"/>
      <c r="D13" s="234"/>
      <c r="E13" s="234"/>
      <c r="F13" s="234"/>
      <c r="G13" s="234"/>
      <c r="H13" s="234"/>
      <c r="I13" s="134"/>
    </row>
    <row r="14" spans="1:253" x14ac:dyDescent="0.2">
      <c r="A14" s="105" t="s">
        <v>51</v>
      </c>
      <c r="B14" s="30"/>
      <c r="C14" s="27"/>
      <c r="D14" s="27"/>
      <c r="E14" s="27"/>
    </row>
    <row r="15" spans="1:253" x14ac:dyDescent="0.2">
      <c r="A15" s="105" t="s">
        <v>94</v>
      </c>
      <c r="B15" s="30"/>
      <c r="C15" s="27"/>
      <c r="D15" s="27"/>
      <c r="E15" s="27"/>
    </row>
    <row r="16" spans="1:253" x14ac:dyDescent="0.2">
      <c r="A16" s="96" t="s">
        <v>95</v>
      </c>
    </row>
    <row r="17" spans="1:11" x14ac:dyDescent="0.2">
      <c r="A17" s="96" t="s">
        <v>96</v>
      </c>
    </row>
    <row r="18" spans="1:11" x14ac:dyDescent="0.2">
      <c r="A18" s="96"/>
      <c r="E18" s="28"/>
    </row>
    <row r="19" spans="1:11" ht="21" customHeight="1" x14ac:dyDescent="0.3">
      <c r="A19" s="235" t="s">
        <v>49</v>
      </c>
      <c r="B19" s="235"/>
      <c r="C19" s="235"/>
      <c r="D19" s="235"/>
      <c r="E19" s="235"/>
      <c r="F19" s="235"/>
      <c r="G19" s="235"/>
      <c r="H19" s="235"/>
      <c r="I19" s="155"/>
      <c r="J19" s="24"/>
      <c r="K19" s="24"/>
    </row>
    <row r="20" spans="1:11" ht="13.5" thickBot="1" x14ac:dyDescent="0.25">
      <c r="A20" s="26"/>
      <c r="B20" s="27"/>
      <c r="C20" s="27"/>
      <c r="D20" s="27"/>
      <c r="E20" s="27"/>
      <c r="G20" s="210"/>
    </row>
    <row r="21" spans="1:11" ht="30.75" customHeight="1" x14ac:dyDescent="0.2">
      <c r="A21" s="228" t="s">
        <v>50</v>
      </c>
      <c r="B21" s="230">
        <f>$B$7</f>
        <v>2019</v>
      </c>
      <c r="C21" s="230">
        <f>$C$7</f>
        <v>2020</v>
      </c>
      <c r="D21" s="230">
        <f>$D$7</f>
        <v>2021</v>
      </c>
      <c r="E21" s="231" t="str">
        <f>E7</f>
        <v>Variación % 21/20</v>
      </c>
      <c r="F21" s="224" t="str">
        <f>$F$7</f>
        <v>Ene- Jun 2021</v>
      </c>
      <c r="G21" s="224" t="str">
        <f>$G$7</f>
        <v>Ene- Jun 2022</v>
      </c>
      <c r="H21" s="224" t="str">
        <f>H7</f>
        <v>Var % Ene-jun 22/21</v>
      </c>
    </row>
    <row r="22" spans="1:11" ht="13.5" thickBot="1" x14ac:dyDescent="0.25">
      <c r="A22" s="229"/>
      <c r="B22" s="225"/>
      <c r="C22" s="225">
        <v>2013</v>
      </c>
      <c r="D22" s="225">
        <v>2014</v>
      </c>
      <c r="E22" s="232"/>
      <c r="F22" s="225"/>
      <c r="G22" s="225"/>
      <c r="H22" s="225"/>
    </row>
    <row r="23" spans="1:11" ht="12.75" customHeight="1" x14ac:dyDescent="0.2">
      <c r="A23" s="63" t="s">
        <v>42</v>
      </c>
      <c r="B23" s="194">
        <v>4248</v>
      </c>
      <c r="C23" s="194">
        <v>999</v>
      </c>
      <c r="D23" s="194">
        <v>1402</v>
      </c>
      <c r="E23" s="107">
        <f>(D23-C23)/C23</f>
        <v>0.40340340340340342</v>
      </c>
      <c r="F23" s="194">
        <v>367</v>
      </c>
      <c r="G23" s="194">
        <v>1645</v>
      </c>
      <c r="H23" s="107">
        <f>(G23-F23)/F23</f>
        <v>3.4822888283378748</v>
      </c>
      <c r="I23" s="28"/>
      <c r="J23" s="28"/>
    </row>
    <row r="24" spans="1:11" x14ac:dyDescent="0.2">
      <c r="A24" s="63" t="s">
        <v>43</v>
      </c>
      <c r="B24" s="194">
        <v>2546180</v>
      </c>
      <c r="C24" s="194">
        <v>731716</v>
      </c>
      <c r="D24" s="194">
        <v>1207472</v>
      </c>
      <c r="E24" s="107">
        <f t="shared" ref="E24:E26" si="3">(D24-C24)/C24</f>
        <v>0.65019215105314088</v>
      </c>
      <c r="F24" s="194">
        <v>344944</v>
      </c>
      <c r="G24" s="194">
        <v>1204706</v>
      </c>
      <c r="H24" s="107">
        <f t="shared" ref="H24:H26" si="4">(G24-F24)/F24</f>
        <v>2.4924683426875087</v>
      </c>
      <c r="I24" s="28"/>
      <c r="J24" s="28"/>
    </row>
    <row r="25" spans="1:11" x14ac:dyDescent="0.2">
      <c r="A25" s="63" t="s">
        <v>44</v>
      </c>
      <c r="B25" s="194">
        <v>8813</v>
      </c>
      <c r="C25" s="194">
        <v>2083</v>
      </c>
      <c r="D25" s="194">
        <v>3056</v>
      </c>
      <c r="E25" s="107">
        <f t="shared" si="3"/>
        <v>0.46711473835813733</v>
      </c>
      <c r="F25" s="194">
        <v>838</v>
      </c>
      <c r="G25" s="194">
        <v>3920</v>
      </c>
      <c r="H25" s="107">
        <f t="shared" si="4"/>
        <v>3.6778042959427206</v>
      </c>
      <c r="I25" s="28"/>
      <c r="J25" s="28"/>
    </row>
    <row r="26" spans="1:11" x14ac:dyDescent="0.2">
      <c r="A26" s="63" t="s">
        <v>45</v>
      </c>
      <c r="B26" s="194">
        <v>63289</v>
      </c>
      <c r="C26" s="194">
        <v>12474</v>
      </c>
      <c r="D26" s="194">
        <v>12413</v>
      </c>
      <c r="E26" s="107">
        <f t="shared" si="3"/>
        <v>-4.8901715568382235E-3</v>
      </c>
      <c r="F26" s="194">
        <v>3927</v>
      </c>
      <c r="G26" s="194">
        <v>15157</v>
      </c>
      <c r="H26" s="107">
        <f t="shared" si="4"/>
        <v>2.8596893302775657</v>
      </c>
      <c r="I26" s="28"/>
      <c r="J26" s="28"/>
    </row>
    <row r="27" spans="1:11" x14ac:dyDescent="0.2">
      <c r="A27" s="63" t="s">
        <v>46</v>
      </c>
      <c r="B27" s="194">
        <v>586484</v>
      </c>
      <c r="C27" s="194">
        <v>154894</v>
      </c>
      <c r="D27" s="194">
        <v>205301</v>
      </c>
      <c r="E27" s="107">
        <f>(D27-C27)/C27</f>
        <v>0.32542900306015726</v>
      </c>
      <c r="F27" s="194">
        <v>55952</v>
      </c>
      <c r="G27" s="194">
        <v>225390</v>
      </c>
      <c r="H27" s="107">
        <f>(G27-F27)/F27</f>
        <v>3.0282742350586216</v>
      </c>
      <c r="I27" s="28"/>
      <c r="J27" s="28"/>
    </row>
    <row r="28" spans="1:11" x14ac:dyDescent="0.2">
      <c r="A28" s="63" t="s">
        <v>47</v>
      </c>
      <c r="B28" s="194">
        <v>2407</v>
      </c>
      <c r="C28" s="194">
        <v>674</v>
      </c>
      <c r="D28" s="194">
        <v>1236</v>
      </c>
      <c r="E28" s="107">
        <f t="shared" ref="E28:E29" si="5">(D28-C28)/C28</f>
        <v>0.83382789317507422</v>
      </c>
      <c r="F28" s="194">
        <v>378</v>
      </c>
      <c r="G28" s="194">
        <v>910</v>
      </c>
      <c r="H28" s="107">
        <f t="shared" ref="H28:H29" si="6">(G28-F28)/F28</f>
        <v>1.4074074074074074</v>
      </c>
      <c r="I28" s="28"/>
      <c r="J28" s="28"/>
    </row>
    <row r="29" spans="1:11" ht="13.5" thickBot="1" x14ac:dyDescent="0.25">
      <c r="A29" s="63" t="s">
        <v>48</v>
      </c>
      <c r="B29" s="194">
        <v>2416</v>
      </c>
      <c r="C29" s="194">
        <v>460</v>
      </c>
      <c r="D29" s="194">
        <v>486</v>
      </c>
      <c r="E29" s="107">
        <f t="shared" si="5"/>
        <v>5.6521739130434782E-2</v>
      </c>
      <c r="F29" s="194">
        <v>165</v>
      </c>
      <c r="G29" s="194">
        <v>419</v>
      </c>
      <c r="H29" s="107">
        <f t="shared" si="6"/>
        <v>1.5393939393939393</v>
      </c>
      <c r="I29" s="28"/>
      <c r="J29" s="28"/>
    </row>
    <row r="30" spans="1:11" ht="13.5" thickBot="1" x14ac:dyDescent="0.25">
      <c r="A30" s="43" t="s">
        <v>19</v>
      </c>
      <c r="B30" s="195">
        <f>SUM(B23:B29)</f>
        <v>3213837</v>
      </c>
      <c r="C30" s="195">
        <f>SUM(C23:C29)</f>
        <v>903300</v>
      </c>
      <c r="D30" s="195">
        <f>SUM(D23:D29)</f>
        <v>1431366</v>
      </c>
      <c r="E30" s="135">
        <f>(D30-C30)/C30</f>
        <v>0.58459647957489203</v>
      </c>
      <c r="F30" s="44">
        <f t="shared" ref="F30" si="7">SUM(F23:F29)</f>
        <v>406571</v>
      </c>
      <c r="G30" s="44">
        <f>SUM(G23:G29)</f>
        <v>1452147</v>
      </c>
      <c r="H30" s="135">
        <f>(G30-F30)/F30</f>
        <v>2.5716935049474752</v>
      </c>
      <c r="I30" s="28"/>
      <c r="J30" s="28"/>
    </row>
    <row r="31" spans="1:11" x14ac:dyDescent="0.2">
      <c r="A31" s="103" t="s">
        <v>52</v>
      </c>
      <c r="B31" s="103"/>
      <c r="C31" s="27"/>
      <c r="D31" s="27"/>
      <c r="E31" s="28"/>
      <c r="F31" s="27"/>
      <c r="G31" s="27"/>
    </row>
    <row r="32" spans="1:11" x14ac:dyDescent="0.2">
      <c r="A32" s="96" t="s">
        <v>89</v>
      </c>
      <c r="B32" s="97"/>
    </row>
    <row r="33" spans="1:10" x14ac:dyDescent="0.2">
      <c r="A33" s="105" t="s">
        <v>13</v>
      </c>
      <c r="B33" s="97"/>
    </row>
    <row r="34" spans="1:10" x14ac:dyDescent="0.2">
      <c r="A34" s="96" t="s">
        <v>97</v>
      </c>
      <c r="F34" s="27"/>
      <c r="G34" s="27"/>
    </row>
    <row r="35" spans="1:10" ht="12.75" customHeight="1" x14ac:dyDescent="0.2">
      <c r="A35" s="19"/>
    </row>
    <row r="36" spans="1:10" ht="20.25" customHeight="1" x14ac:dyDescent="0.3">
      <c r="A36" s="226" t="s">
        <v>56</v>
      </c>
      <c r="B36" s="226"/>
      <c r="C36" s="226"/>
      <c r="D36" s="226"/>
      <c r="E36" s="226"/>
      <c r="F36" s="226"/>
      <c r="G36" s="226"/>
      <c r="H36" s="226"/>
      <c r="I36" s="155"/>
    </row>
    <row r="37" spans="1:10" ht="15" customHeight="1" x14ac:dyDescent="0.2">
      <c r="A37" s="227" t="str">
        <f>MID(A4,27,100)</f>
        <v/>
      </c>
      <c r="B37" s="227"/>
      <c r="C37" s="227"/>
      <c r="D37" s="227"/>
      <c r="E37" s="227"/>
      <c r="F37" s="227"/>
      <c r="G37" s="227"/>
      <c r="H37" s="227"/>
      <c r="I37" s="156"/>
    </row>
    <row r="38" spans="1:10" ht="13.5" thickBot="1" x14ac:dyDescent="0.25">
      <c r="A38" s="26"/>
      <c r="B38" s="27"/>
      <c r="C38" s="27"/>
      <c r="D38" s="27"/>
      <c r="E38" s="27"/>
    </row>
    <row r="39" spans="1:10" ht="24" customHeight="1" x14ac:dyDescent="0.2">
      <c r="A39" s="228" t="s">
        <v>50</v>
      </c>
      <c r="B39" s="230">
        <f>$B$7</f>
        <v>2019</v>
      </c>
      <c r="C39" s="230">
        <f>$C$7</f>
        <v>2020</v>
      </c>
      <c r="D39" s="230">
        <f>$D$7</f>
        <v>2021</v>
      </c>
      <c r="E39" s="231" t="str">
        <f>E7</f>
        <v>Variación % 21/20</v>
      </c>
      <c r="F39" s="224" t="str">
        <f>F21</f>
        <v>Ene- Jun 2021</v>
      </c>
      <c r="G39" s="224" t="str">
        <f>G21</f>
        <v>Ene- Jun 2022</v>
      </c>
      <c r="H39" s="224" t="str">
        <f>H21</f>
        <v>Var % Ene-jun 22/21</v>
      </c>
    </row>
    <row r="40" spans="1:10" ht="13.5" customHeight="1" thickBot="1" x14ac:dyDescent="0.25">
      <c r="A40" s="229"/>
      <c r="B40" s="225"/>
      <c r="C40" s="225">
        <v>2013</v>
      </c>
      <c r="D40" s="225">
        <v>2014</v>
      </c>
      <c r="E40" s="232"/>
      <c r="F40" s="233"/>
      <c r="G40" s="233"/>
      <c r="H40" s="225"/>
    </row>
    <row r="41" spans="1:10" x14ac:dyDescent="0.2">
      <c r="A41" s="63" t="s">
        <v>42</v>
      </c>
      <c r="B41" s="194">
        <v>1737</v>
      </c>
      <c r="C41" s="194">
        <v>485</v>
      </c>
      <c r="D41" s="194">
        <v>1423</v>
      </c>
      <c r="E41" s="107">
        <f>(D41-C41)/C41</f>
        <v>1.934020618556701</v>
      </c>
      <c r="F41" s="194">
        <v>632</v>
      </c>
      <c r="G41" s="194">
        <v>1264</v>
      </c>
      <c r="H41" s="107">
        <f>(G41-F41)/F41</f>
        <v>1</v>
      </c>
      <c r="I41" s="28"/>
      <c r="J41" s="28"/>
    </row>
    <row r="42" spans="1:10" x14ac:dyDescent="0.2">
      <c r="A42" s="63" t="s">
        <v>43</v>
      </c>
      <c r="B42" s="194">
        <v>3708593</v>
      </c>
      <c r="C42" s="194">
        <v>1104480</v>
      </c>
      <c r="D42" s="194">
        <v>2656021</v>
      </c>
      <c r="E42" s="107">
        <f t="shared" ref="E42:E44" si="8">(D42-C42)/C42</f>
        <v>1.4047705707663334</v>
      </c>
      <c r="F42" s="194">
        <v>1038766</v>
      </c>
      <c r="G42" s="194">
        <v>1939728</v>
      </c>
      <c r="H42" s="107">
        <f t="shared" ref="H42:H44" si="9">(G42-F42)/F42</f>
        <v>0.86733874616612405</v>
      </c>
      <c r="I42" s="28"/>
      <c r="J42" s="28"/>
    </row>
    <row r="43" spans="1:10" ht="13.5" customHeight="1" x14ac:dyDescent="0.2">
      <c r="A43" s="63" t="s">
        <v>44</v>
      </c>
      <c r="B43" s="194">
        <v>1234</v>
      </c>
      <c r="C43" s="194">
        <v>322</v>
      </c>
      <c r="D43" s="194">
        <v>380</v>
      </c>
      <c r="E43" s="107">
        <f t="shared" si="8"/>
        <v>0.18012422360248448</v>
      </c>
      <c r="F43" s="194">
        <v>153</v>
      </c>
      <c r="G43" s="194">
        <v>510</v>
      </c>
      <c r="H43" s="107">
        <f t="shared" si="9"/>
        <v>2.3333333333333335</v>
      </c>
      <c r="I43" s="28"/>
      <c r="J43" s="28"/>
    </row>
    <row r="44" spans="1:10" x14ac:dyDescent="0.2">
      <c r="A44" s="63" t="s">
        <v>45</v>
      </c>
      <c r="B44" s="194">
        <v>29302</v>
      </c>
      <c r="C44" s="194">
        <v>5696</v>
      </c>
      <c r="D44" s="194">
        <v>1685</v>
      </c>
      <c r="E44" s="107">
        <f t="shared" si="8"/>
        <v>-0.70417837078651691</v>
      </c>
      <c r="F44" s="194">
        <v>604</v>
      </c>
      <c r="G44" s="194">
        <v>6154</v>
      </c>
      <c r="H44" s="107">
        <f t="shared" si="9"/>
        <v>9.1887417218543046</v>
      </c>
      <c r="I44" s="28"/>
      <c r="J44" s="28"/>
    </row>
    <row r="45" spans="1:10" x14ac:dyDescent="0.2">
      <c r="A45" s="63" t="s">
        <v>46</v>
      </c>
      <c r="B45" s="194">
        <v>730489</v>
      </c>
      <c r="C45" s="194">
        <v>160764</v>
      </c>
      <c r="D45" s="194">
        <v>333526</v>
      </c>
      <c r="E45" s="107">
        <f>(D45-C45)/C45</f>
        <v>1.0746311363240526</v>
      </c>
      <c r="F45" s="194">
        <v>73254</v>
      </c>
      <c r="G45" s="194">
        <v>414535</v>
      </c>
      <c r="H45" s="107">
        <f>(G45-F45)/F45</f>
        <v>4.6588718704780625</v>
      </c>
      <c r="I45" s="28"/>
      <c r="J45" s="28"/>
    </row>
    <row r="46" spans="1:10" x14ac:dyDescent="0.2">
      <c r="A46" s="63" t="s">
        <v>47</v>
      </c>
      <c r="B46" s="194">
        <v>7600</v>
      </c>
      <c r="C46" s="194">
        <v>3083</v>
      </c>
      <c r="D46" s="194">
        <v>11074</v>
      </c>
      <c r="E46" s="107">
        <f t="shared" ref="E46:E47" si="10">(D46-C46)/C46</f>
        <v>2.591955887122932</v>
      </c>
      <c r="F46" s="194">
        <v>4280</v>
      </c>
      <c r="G46" s="194">
        <v>6562</v>
      </c>
      <c r="H46" s="107">
        <f t="shared" ref="H46:H47" si="11">(G46-F46)/F46</f>
        <v>0.5331775700934579</v>
      </c>
      <c r="I46" s="28"/>
      <c r="J46" s="28"/>
    </row>
    <row r="47" spans="1:10" ht="13.5" thickBot="1" x14ac:dyDescent="0.25">
      <c r="A47" s="63" t="s">
        <v>48</v>
      </c>
      <c r="B47" s="194">
        <v>8</v>
      </c>
      <c r="C47" s="194">
        <v>6</v>
      </c>
      <c r="D47" s="194">
        <v>42</v>
      </c>
      <c r="E47" s="107">
        <f t="shared" si="10"/>
        <v>6</v>
      </c>
      <c r="F47" s="194">
        <v>37</v>
      </c>
      <c r="G47" s="194">
        <v>18</v>
      </c>
      <c r="H47" s="107">
        <f t="shared" si="11"/>
        <v>-0.51351351351351349</v>
      </c>
      <c r="I47" s="28"/>
      <c r="J47" s="28"/>
    </row>
    <row r="48" spans="1:10" ht="13.5" thickBot="1" x14ac:dyDescent="0.25">
      <c r="A48" s="43" t="s">
        <v>64</v>
      </c>
      <c r="B48" s="195">
        <f>SUM(B41:B47)</f>
        <v>4478963</v>
      </c>
      <c r="C48" s="195">
        <f>SUM(C41:C47)</f>
        <v>1274836</v>
      </c>
      <c r="D48" s="195">
        <f>SUM(D41:D47)</f>
        <v>3004151</v>
      </c>
      <c r="E48" s="135">
        <f>(D48-C48)/C48</f>
        <v>1.3564999733299028</v>
      </c>
      <c r="F48" s="195">
        <f t="shared" ref="F48:G48" si="12">SUM(F41:F47)</f>
        <v>1117726</v>
      </c>
      <c r="G48" s="195">
        <f t="shared" si="12"/>
        <v>2368771</v>
      </c>
      <c r="H48" s="135">
        <f>(G48-F48)/F48</f>
        <v>1.1192769963300486</v>
      </c>
      <c r="I48" s="28"/>
      <c r="J48" s="28"/>
    </row>
    <row r="49" spans="1:8" x14ac:dyDescent="0.2">
      <c r="A49" s="103" t="s">
        <v>52</v>
      </c>
      <c r="B49" s="103"/>
      <c r="C49" s="27"/>
      <c r="D49" s="27"/>
      <c r="E49" s="28"/>
      <c r="G49" s="146"/>
      <c r="H49" s="145"/>
    </row>
    <row r="50" spans="1:8" x14ac:dyDescent="0.2">
      <c r="A50" s="96" t="s">
        <v>90</v>
      </c>
      <c r="B50" s="97"/>
    </row>
    <row r="51" spans="1:8" x14ac:dyDescent="0.2">
      <c r="A51" s="96"/>
      <c r="B51" s="97"/>
    </row>
    <row r="52" spans="1:8" x14ac:dyDescent="0.2">
      <c r="A52" s="105" t="s">
        <v>13</v>
      </c>
      <c r="B52" s="97"/>
    </row>
    <row r="53" spans="1:8" x14ac:dyDescent="0.2">
      <c r="A53" s="96" t="s">
        <v>87</v>
      </c>
      <c r="F53" s="27"/>
      <c r="G53" s="27"/>
    </row>
    <row r="54" spans="1:8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x14ac:dyDescent="0.2"/>
    <row r="60" spans="1:8" x14ac:dyDescent="0.2"/>
    <row r="61" spans="1:8" x14ac:dyDescent="0.2"/>
  </sheetData>
  <mergeCells count="31">
    <mergeCell ref="A1:H1"/>
    <mergeCell ref="A3:H3"/>
    <mergeCell ref="A4:H4"/>
    <mergeCell ref="A7:A8"/>
    <mergeCell ref="B7:B8"/>
    <mergeCell ref="C7:C8"/>
    <mergeCell ref="D7:D8"/>
    <mergeCell ref="E7:E8"/>
    <mergeCell ref="F7:F8"/>
    <mergeCell ref="G7:G8"/>
    <mergeCell ref="H7:H8"/>
    <mergeCell ref="A13:H13"/>
    <mergeCell ref="A19:H19"/>
    <mergeCell ref="A21:A22"/>
    <mergeCell ref="B21:B22"/>
    <mergeCell ref="C21:C22"/>
    <mergeCell ref="D21:D22"/>
    <mergeCell ref="E21:E22"/>
    <mergeCell ref="F21:F22"/>
    <mergeCell ref="G21:G22"/>
    <mergeCell ref="H39:H40"/>
    <mergeCell ref="H21:H22"/>
    <mergeCell ref="A36:H36"/>
    <mergeCell ref="A37:H37"/>
    <mergeCell ref="A39:A40"/>
    <mergeCell ref="B39:B40"/>
    <mergeCell ref="C39:C40"/>
    <mergeCell ref="D39:D40"/>
    <mergeCell ref="E39:E40"/>
    <mergeCell ref="F39:F40"/>
    <mergeCell ref="G39:G40"/>
  </mergeCells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&amp;L&amp;"Tahoma,Negrita Cursiva"Sección 5: Turismo&amp;R&amp;G</oddHeader>
    <oddFooter>&amp;L&amp;"Tahoma,Negrita Cursiva"Oficina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showGridLines="0" zoomScale="86" zoomScaleNormal="86" workbookViewId="0">
      <selection activeCell="B20" sqref="B20"/>
    </sheetView>
  </sheetViews>
  <sheetFormatPr baseColWidth="10" defaultColWidth="0" defaultRowHeight="12.75" zeroHeight="1" x14ac:dyDescent="0.2"/>
  <cols>
    <col min="1" max="1" width="22.140625" customWidth="1"/>
    <col min="2" max="2" width="9.85546875" style="31" customWidth="1"/>
    <col min="3" max="3" width="9.42578125" style="31" customWidth="1"/>
    <col min="4" max="4" width="10.140625" style="31" customWidth="1"/>
    <col min="5" max="5" width="10" style="31" bestFit="1" customWidth="1"/>
    <col min="6" max="6" width="8.140625" style="31" customWidth="1"/>
    <col min="7" max="7" width="10" style="31" customWidth="1"/>
    <col min="8" max="8" width="9.42578125" style="31" customWidth="1"/>
    <col min="9" max="9" width="9.140625" style="31" bestFit="1" customWidth="1"/>
    <col min="10" max="10" width="9.42578125" style="31" customWidth="1"/>
    <col min="11" max="13" width="0" hidden="1" customWidth="1"/>
    <col min="14" max="14" width="14.5703125" hidden="1" customWidth="1"/>
    <col min="15" max="16" width="22.140625" hidden="1" customWidth="1"/>
    <col min="17" max="16384" width="11.5703125" hidden="1"/>
  </cols>
  <sheetData>
    <row r="1" spans="1:13" x14ac:dyDescent="0.2">
      <c r="A1" s="221" t="s">
        <v>6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3" x14ac:dyDescent="0.2">
      <c r="A2" s="10"/>
      <c r="B2" s="10"/>
      <c r="C2" s="10"/>
      <c r="D2" s="10"/>
      <c r="E2" s="10"/>
      <c r="F2" s="221"/>
      <c r="G2" s="221"/>
      <c r="H2" s="221"/>
      <c r="I2" s="221"/>
      <c r="J2" s="10"/>
      <c r="K2" s="10"/>
      <c r="L2" s="10"/>
    </row>
    <row r="3" spans="1:13" ht="17.45" customHeight="1" x14ac:dyDescent="0.3">
      <c r="A3" s="244" t="s">
        <v>57</v>
      </c>
      <c r="B3" s="244"/>
      <c r="C3" s="244"/>
      <c r="D3" s="244"/>
      <c r="E3" s="244"/>
      <c r="F3" s="244"/>
      <c r="G3" s="244"/>
      <c r="H3" s="244"/>
      <c r="I3" s="244"/>
      <c r="J3" s="244"/>
      <c r="K3" s="40"/>
    </row>
    <row r="4" spans="1:13" ht="13.9" customHeight="1" x14ac:dyDescent="0.25">
      <c r="A4" s="3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15.75" thickBot="1" x14ac:dyDescent="0.25">
      <c r="A5" s="51"/>
      <c r="B5" s="59"/>
      <c r="C5" s="59"/>
      <c r="E5" s="3"/>
      <c r="F5" s="3"/>
      <c r="G5" s="3"/>
      <c r="H5" s="3"/>
      <c r="I5" s="3"/>
      <c r="J5" s="3"/>
    </row>
    <row r="6" spans="1:13" ht="30.6" customHeight="1" thickBot="1" x14ac:dyDescent="0.25">
      <c r="A6" s="38" t="s">
        <v>11</v>
      </c>
      <c r="B6" s="92" t="s">
        <v>18</v>
      </c>
      <c r="C6" s="38" t="s">
        <v>22</v>
      </c>
    </row>
    <row r="7" spans="1:13" ht="15.75" customHeight="1" x14ac:dyDescent="0.2">
      <c r="A7" s="182">
        <v>2008</v>
      </c>
      <c r="B7" s="183">
        <v>703515</v>
      </c>
      <c r="C7" s="113"/>
    </row>
    <row r="8" spans="1:13" s="8" customFormat="1" ht="15" customHeight="1" x14ac:dyDescent="0.3">
      <c r="A8" s="128">
        <v>2009</v>
      </c>
      <c r="B8" s="184">
        <v>678510</v>
      </c>
      <c r="C8" s="45">
        <f t="shared" ref="C8:C21" si="0">B8/B7 -1</f>
        <v>-3.5542952175859788E-2</v>
      </c>
      <c r="D8" s="32"/>
      <c r="E8" s="22"/>
      <c r="F8" s="22"/>
      <c r="G8" s="7"/>
      <c r="H8" s="7"/>
      <c r="I8" s="7"/>
      <c r="J8" s="7"/>
      <c r="K8"/>
      <c r="L8"/>
    </row>
    <row r="9" spans="1:13" x14ac:dyDescent="0.2">
      <c r="A9" s="128">
        <v>2010</v>
      </c>
      <c r="B9" s="184">
        <v>695126</v>
      </c>
      <c r="C9" s="45">
        <f t="shared" si="0"/>
        <v>2.448895373686466E-2</v>
      </c>
      <c r="E9" s="22"/>
      <c r="F9" s="22"/>
      <c r="G9" s="32"/>
      <c r="H9" s="32"/>
      <c r="I9" s="32"/>
      <c r="J9" s="32"/>
      <c r="K9" s="8"/>
      <c r="L9" s="8"/>
    </row>
    <row r="10" spans="1:13" x14ac:dyDescent="0.2">
      <c r="A10" s="128">
        <v>2011</v>
      </c>
      <c r="B10" s="184">
        <v>825443</v>
      </c>
      <c r="C10" s="45">
        <f t="shared" si="0"/>
        <v>0.1874724870023563</v>
      </c>
      <c r="E10" s="22"/>
      <c r="F10" s="22"/>
    </row>
    <row r="11" spans="1:13" x14ac:dyDescent="0.2">
      <c r="A11" s="128">
        <v>2012</v>
      </c>
      <c r="B11" s="184">
        <v>878842</v>
      </c>
      <c r="C11" s="45">
        <f t="shared" si="0"/>
        <v>6.4691323325777761E-2</v>
      </c>
      <c r="E11" s="22"/>
      <c r="F11" s="22"/>
    </row>
    <row r="12" spans="1:13" x14ac:dyDescent="0.2">
      <c r="A12" s="128">
        <v>2013</v>
      </c>
      <c r="B12" s="184">
        <v>917146</v>
      </c>
      <c r="C12" s="45">
        <f t="shared" si="0"/>
        <v>4.3584626133025051E-2</v>
      </c>
      <c r="E12" s="22"/>
      <c r="F12" s="22"/>
    </row>
    <row r="13" spans="1:13" x14ac:dyDescent="0.2">
      <c r="A13" s="128">
        <v>2014</v>
      </c>
      <c r="B13" s="184">
        <v>969792</v>
      </c>
      <c r="C13" s="45">
        <f t="shared" si="0"/>
        <v>5.7401983980740257E-2</v>
      </c>
      <c r="E13" s="22"/>
      <c r="F13" s="22"/>
    </row>
    <row r="14" spans="1:13" x14ac:dyDescent="0.2">
      <c r="A14" s="128">
        <v>2015</v>
      </c>
      <c r="B14" s="184">
        <v>1446716</v>
      </c>
      <c r="C14" s="45">
        <f t="shared" si="0"/>
        <v>0.49177968059130195</v>
      </c>
      <c r="E14" s="22"/>
      <c r="F14" s="22"/>
    </row>
    <row r="15" spans="1:13" x14ac:dyDescent="0.2">
      <c r="A15" s="128">
        <v>2016</v>
      </c>
      <c r="B15" s="184">
        <v>1653523</v>
      </c>
      <c r="C15" s="45">
        <f t="shared" si="0"/>
        <v>0.14294927269761315</v>
      </c>
      <c r="E15" s="22"/>
      <c r="F15" s="22"/>
    </row>
    <row r="16" spans="1:13" x14ac:dyDescent="0.2">
      <c r="A16" s="128">
        <v>2017</v>
      </c>
      <c r="B16" s="184">
        <v>1831192</v>
      </c>
      <c r="C16" s="45">
        <f t="shared" si="0"/>
        <v>0.10744876243027757</v>
      </c>
      <c r="E16" s="22"/>
      <c r="F16" s="22"/>
    </row>
    <row r="17" spans="1:10" x14ac:dyDescent="0.2">
      <c r="A17" s="128">
        <v>2018</v>
      </c>
      <c r="B17" s="184">
        <v>1967672</v>
      </c>
      <c r="C17" s="45">
        <f t="shared" si="0"/>
        <v>7.4530688207462781E-2</v>
      </c>
      <c r="E17" s="22"/>
      <c r="F17" s="22"/>
    </row>
    <row r="18" spans="1:10" x14ac:dyDescent="0.2">
      <c r="A18" s="128">
        <v>2019</v>
      </c>
      <c r="B18" s="184">
        <v>510060</v>
      </c>
      <c r="C18" s="45">
        <f t="shared" si="0"/>
        <v>-0.7407799673929395</v>
      </c>
      <c r="E18" s="22"/>
      <c r="F18" s="22"/>
    </row>
    <row r="19" spans="1:10" ht="13.5" thickBot="1" x14ac:dyDescent="0.25">
      <c r="A19" s="128">
        <v>2020</v>
      </c>
      <c r="B19" s="185">
        <v>1070905</v>
      </c>
      <c r="C19" s="45">
        <f t="shared" si="0"/>
        <v>1.099566717641062</v>
      </c>
      <c r="E19" s="22"/>
      <c r="F19" s="22"/>
    </row>
    <row r="20" spans="1:10" ht="13.5" thickBot="1" x14ac:dyDescent="0.25">
      <c r="A20" s="211" t="s">
        <v>127</v>
      </c>
      <c r="B20" s="187">
        <v>404913</v>
      </c>
      <c r="C20" s="129"/>
      <c r="E20" s="22"/>
      <c r="F20" s="22"/>
    </row>
    <row r="21" spans="1:10" ht="13.5" thickBot="1" x14ac:dyDescent="0.25">
      <c r="A21" s="271" t="str">
        <f>MID(A20,1,7)&amp;" "&amp;"2022"</f>
        <v>Ene-Jun 2022</v>
      </c>
      <c r="B21" s="187">
        <v>690653</v>
      </c>
      <c r="C21" s="82">
        <f t="shared" si="0"/>
        <v>0.70568245524347195</v>
      </c>
      <c r="E21" s="22"/>
      <c r="F21" s="22"/>
    </row>
    <row r="22" spans="1:10" ht="15" customHeight="1" x14ac:dyDescent="0.2">
      <c r="A22" s="98" t="s">
        <v>17</v>
      </c>
      <c r="B22" s="74"/>
      <c r="C22" s="75"/>
      <c r="E22" s="22"/>
      <c r="F22" s="22"/>
    </row>
    <row r="23" spans="1:10" x14ac:dyDescent="0.2">
      <c r="A23" s="98" t="s">
        <v>54</v>
      </c>
      <c r="B23" s="74"/>
      <c r="C23" s="75"/>
      <c r="E23" s="22"/>
      <c r="F23" s="22"/>
    </row>
    <row r="24" spans="1:10" x14ac:dyDescent="0.2">
      <c r="A24" s="98"/>
      <c r="B24" s="74"/>
      <c r="C24" s="75"/>
      <c r="E24" s="22"/>
      <c r="F24" s="22"/>
    </row>
    <row r="25" spans="1:10" x14ac:dyDescent="0.2">
      <c r="A25" s="85"/>
      <c r="B25" s="74"/>
      <c r="C25" s="75"/>
      <c r="E25" s="22"/>
      <c r="F25" s="22"/>
    </row>
    <row r="26" spans="1:10" x14ac:dyDescent="0.2">
      <c r="A26" s="85"/>
      <c r="B26" s="74"/>
      <c r="C26" s="75"/>
      <c r="E26" s="22"/>
      <c r="F26" s="22"/>
    </row>
    <row r="27" spans="1:10" x14ac:dyDescent="0.2">
      <c r="E27" s="22"/>
      <c r="F27" s="22"/>
    </row>
    <row r="28" spans="1:10" ht="15.75" customHeight="1" x14ac:dyDescent="0.2">
      <c r="A28" s="248" t="s">
        <v>128</v>
      </c>
      <c r="B28" s="248"/>
      <c r="C28" s="248"/>
      <c r="D28" s="248"/>
      <c r="E28" s="248"/>
      <c r="F28" s="248"/>
      <c r="G28" s="248"/>
      <c r="H28" s="248"/>
      <c r="I28" s="248"/>
      <c r="J28" s="248"/>
    </row>
    <row r="29" spans="1:10" ht="16.5" thickBot="1" x14ac:dyDescent="0.3">
      <c r="B29" s="89"/>
      <c r="C29" s="89"/>
      <c r="E29" s="22"/>
      <c r="F29" s="22"/>
    </row>
    <row r="30" spans="1:10" ht="26.25" customHeight="1" thickBot="1" x14ac:dyDescent="0.25">
      <c r="A30" s="245" t="s">
        <v>25</v>
      </c>
      <c r="B30" s="249" t="s">
        <v>26</v>
      </c>
      <c r="C30" s="250"/>
      <c r="D30" s="250"/>
      <c r="E30" s="251"/>
      <c r="F30" s="249" t="s">
        <v>32</v>
      </c>
      <c r="G30" s="251"/>
      <c r="H30" s="252" t="s">
        <v>33</v>
      </c>
      <c r="I30" s="253"/>
    </row>
    <row r="31" spans="1:10" ht="26.25" thickBot="1" x14ac:dyDescent="0.25">
      <c r="A31" s="246"/>
      <c r="B31" s="160">
        <v>2020</v>
      </c>
      <c r="C31" s="160">
        <f>B31+1</f>
        <v>2021</v>
      </c>
      <c r="D31" s="217" t="s">
        <v>133</v>
      </c>
      <c r="E31" s="217" t="s">
        <v>134</v>
      </c>
      <c r="F31" s="212" t="str">
        <f>D31</f>
        <v>Ene-Jun
2021</v>
      </c>
      <c r="G31" s="212" t="str">
        <f>E31</f>
        <v>Ene-Jun
2022</v>
      </c>
      <c r="H31" s="86" t="s">
        <v>135</v>
      </c>
      <c r="I31" s="86" t="str">
        <f>LEFT(A20,7)&amp;" 21/22"</f>
        <v>Ene-Jun 21/22</v>
      </c>
    </row>
    <row r="32" spans="1:10" x14ac:dyDescent="0.2">
      <c r="A32" s="102" t="s">
        <v>74</v>
      </c>
      <c r="B32" s="122">
        <v>338082</v>
      </c>
      <c r="C32" s="123">
        <v>530127</v>
      </c>
      <c r="D32" s="123">
        <v>204120</v>
      </c>
      <c r="E32" s="123">
        <v>327327</v>
      </c>
      <c r="F32" s="64">
        <f>D32/$D$43</f>
        <v>0.50410828992894774</v>
      </c>
      <c r="G32" s="64">
        <f>E32/$E$43</f>
        <v>0.47393843217940124</v>
      </c>
      <c r="H32" s="64">
        <f>C32/B32 -1</f>
        <v>0.56804266420572525</v>
      </c>
      <c r="I32" s="64">
        <f>E32/D32 -1</f>
        <v>0.60360082304526741</v>
      </c>
      <c r="J32" s="147"/>
    </row>
    <row r="33" spans="1:10" x14ac:dyDescent="0.2">
      <c r="A33" s="65" t="s">
        <v>75</v>
      </c>
      <c r="B33" s="124">
        <v>113155</v>
      </c>
      <c r="C33" s="125">
        <v>395173</v>
      </c>
      <c r="D33" s="125">
        <v>145885</v>
      </c>
      <c r="E33" s="125">
        <v>272527</v>
      </c>
      <c r="F33" s="66">
        <f>D33/$D$43</f>
        <v>0.3602872715867359</v>
      </c>
      <c r="G33" s="66">
        <f t="shared" ref="G33:G43" si="1">E33/$E$43</f>
        <v>0.3945932327811506</v>
      </c>
      <c r="H33" s="66">
        <f>C33/B33 -1</f>
        <v>2.4923158499403475</v>
      </c>
      <c r="I33" s="66">
        <f t="shared" ref="I33:I43" si="2">E33/D33 -1</f>
        <v>0.86809473215203758</v>
      </c>
    </row>
    <row r="34" spans="1:10" x14ac:dyDescent="0.2">
      <c r="A34" s="65" t="s">
        <v>31</v>
      </c>
      <c r="B34" s="124">
        <v>15966</v>
      </c>
      <c r="C34" s="125">
        <v>49469</v>
      </c>
      <c r="D34" s="125">
        <v>23342</v>
      </c>
      <c r="E34" s="125">
        <v>31483</v>
      </c>
      <c r="F34" s="66">
        <f t="shared" ref="F34:F43" si="3">D34/$D$43</f>
        <v>5.7646951320407099E-2</v>
      </c>
      <c r="G34" s="66">
        <f t="shared" si="1"/>
        <v>4.5584396216334394E-2</v>
      </c>
      <c r="H34" s="66">
        <f t="shared" ref="H34:H43" si="4">C34/B34 -1</f>
        <v>2.098396592759614</v>
      </c>
      <c r="I34" s="66">
        <f t="shared" si="2"/>
        <v>0.34877045668751605</v>
      </c>
    </row>
    <row r="35" spans="1:10" x14ac:dyDescent="0.2">
      <c r="A35" s="65" t="s">
        <v>129</v>
      </c>
      <c r="B35" s="124">
        <v>5654</v>
      </c>
      <c r="C35" s="125">
        <v>24691</v>
      </c>
      <c r="D35" s="125">
        <v>12250</v>
      </c>
      <c r="E35" s="125">
        <v>13728</v>
      </c>
      <c r="F35" s="66">
        <f t="shared" si="3"/>
        <v>3.0253412461442336E-2</v>
      </c>
      <c r="G35" s="66">
        <f t="shared" si="1"/>
        <v>1.9876841192320891E-2</v>
      </c>
      <c r="H35" s="66">
        <f t="shared" si="4"/>
        <v>3.3669968164131587</v>
      </c>
      <c r="I35" s="66">
        <f t="shared" si="2"/>
        <v>0.12065306122448982</v>
      </c>
    </row>
    <row r="36" spans="1:10" x14ac:dyDescent="0.2">
      <c r="A36" s="65" t="s">
        <v>88</v>
      </c>
      <c r="B36" s="124">
        <v>4330</v>
      </c>
      <c r="C36" s="125">
        <v>22554</v>
      </c>
      <c r="D36" s="125">
        <v>4537</v>
      </c>
      <c r="E36" s="125">
        <v>13249</v>
      </c>
      <c r="F36" s="66">
        <f t="shared" si="3"/>
        <v>1.1204876109188888E-2</v>
      </c>
      <c r="G36" s="66">
        <f t="shared" si="1"/>
        <v>1.9183294650135452E-2</v>
      </c>
      <c r="H36" s="66">
        <f t="shared" si="4"/>
        <v>4.2087759815242496</v>
      </c>
      <c r="I36" s="66">
        <f t="shared" si="2"/>
        <v>1.9202115935640292</v>
      </c>
    </row>
    <row r="37" spans="1:10" x14ac:dyDescent="0.2">
      <c r="A37" s="65" t="s">
        <v>76</v>
      </c>
      <c r="B37" s="124">
        <v>7664</v>
      </c>
      <c r="C37" s="125">
        <v>9929</v>
      </c>
      <c r="D37" s="125">
        <v>3586</v>
      </c>
      <c r="E37" s="125">
        <v>11530</v>
      </c>
      <c r="F37" s="66">
        <f t="shared" si="3"/>
        <v>8.8562234356516084E-3</v>
      </c>
      <c r="G37" s="66">
        <f t="shared" si="1"/>
        <v>1.6694345785799817E-2</v>
      </c>
      <c r="H37" s="66">
        <f t="shared" si="4"/>
        <v>0.29553757828810023</v>
      </c>
      <c r="I37" s="66">
        <f t="shared" si="2"/>
        <v>2.215281650864473</v>
      </c>
    </row>
    <row r="38" spans="1:10" ht="15.75" customHeight="1" x14ac:dyDescent="0.25">
      <c r="A38" s="65" t="s">
        <v>130</v>
      </c>
      <c r="B38" s="124">
        <v>0</v>
      </c>
      <c r="C38" s="125">
        <v>4182</v>
      </c>
      <c r="D38" s="125">
        <v>1994</v>
      </c>
      <c r="E38" s="125">
        <v>6777</v>
      </c>
      <c r="F38" s="66">
        <f>D38/$D$43</f>
        <v>4.9245146488257974E-3</v>
      </c>
      <c r="G38" s="66">
        <f t="shared" si="1"/>
        <v>9.8124528525902303E-3</v>
      </c>
      <c r="H38" s="66" t="e">
        <f t="shared" si="4"/>
        <v>#DIV/0!</v>
      </c>
      <c r="I38" s="66">
        <f t="shared" si="2"/>
        <v>2.3986960882647943</v>
      </c>
      <c r="J38" s="80"/>
    </row>
    <row r="39" spans="1:10" ht="15.75" x14ac:dyDescent="0.25">
      <c r="A39" s="65" t="s">
        <v>27</v>
      </c>
      <c r="B39" s="124">
        <v>5670</v>
      </c>
      <c r="C39" s="125">
        <v>9857</v>
      </c>
      <c r="D39" s="125">
        <v>4047</v>
      </c>
      <c r="E39" s="125">
        <v>6212</v>
      </c>
      <c r="F39" s="66">
        <f t="shared" si="3"/>
        <v>9.9947396107311938E-3</v>
      </c>
      <c r="G39" s="66">
        <f t="shared" si="1"/>
        <v>8.9943864719330829E-3</v>
      </c>
      <c r="H39" s="66">
        <f t="shared" si="4"/>
        <v>0.73844797178130506</v>
      </c>
      <c r="I39" s="66">
        <f t="shared" si="2"/>
        <v>0.53496417099085747</v>
      </c>
      <c r="J39" s="89"/>
    </row>
    <row r="40" spans="1:10" ht="13.5" customHeight="1" x14ac:dyDescent="0.2">
      <c r="A40" s="65" t="s">
        <v>131</v>
      </c>
      <c r="B40" s="124">
        <v>1375</v>
      </c>
      <c r="C40" s="125">
        <v>8683</v>
      </c>
      <c r="D40" s="125">
        <v>1831</v>
      </c>
      <c r="E40" s="125">
        <v>2424</v>
      </c>
      <c r="F40" s="66">
        <f t="shared" si="3"/>
        <v>4.5219590381143605E-3</v>
      </c>
      <c r="G40" s="66">
        <f t="shared" si="1"/>
        <v>3.5097219587839333E-3</v>
      </c>
      <c r="H40" s="66">
        <f t="shared" si="4"/>
        <v>5.314909090909091</v>
      </c>
      <c r="I40" s="192">
        <f t="shared" si="2"/>
        <v>0.32386673948661926</v>
      </c>
      <c r="J40" s="79"/>
    </row>
    <row r="41" spans="1:10" s="12" customFormat="1" ht="13.5" thickBot="1" x14ac:dyDescent="0.25">
      <c r="A41" s="84" t="s">
        <v>132</v>
      </c>
      <c r="B41" s="124">
        <v>1549</v>
      </c>
      <c r="C41" s="124">
        <v>6325</v>
      </c>
      <c r="D41" s="124">
        <v>2100</v>
      </c>
      <c r="E41" s="124">
        <v>1619</v>
      </c>
      <c r="F41" s="67">
        <f t="shared" si="3"/>
        <v>5.1862992791044003E-3</v>
      </c>
      <c r="G41" s="67">
        <f t="shared" si="1"/>
        <v>2.3441583544848137E-3</v>
      </c>
      <c r="H41" s="67">
        <f t="shared" si="4"/>
        <v>3.0832795351839897</v>
      </c>
      <c r="I41" s="67">
        <f t="shared" si="2"/>
        <v>-0.22904761904761906</v>
      </c>
      <c r="J41" s="76"/>
    </row>
    <row r="42" spans="1:10" s="12" customFormat="1" ht="13.5" thickBot="1" x14ac:dyDescent="0.25">
      <c r="A42" s="69" t="s">
        <v>7</v>
      </c>
      <c r="B42" s="126">
        <v>16615</v>
      </c>
      <c r="C42" s="126">
        <v>9915</v>
      </c>
      <c r="D42" s="126">
        <v>1221</v>
      </c>
      <c r="E42" s="126">
        <v>3777</v>
      </c>
      <c r="F42" s="112">
        <f t="shared" si="3"/>
        <v>3.0154625808507013E-3</v>
      </c>
      <c r="G42" s="112">
        <f t="shared" si="1"/>
        <v>5.4687375570655599E-3</v>
      </c>
      <c r="H42" s="112">
        <f t="shared" si="4"/>
        <v>-0.40325007523322298</v>
      </c>
      <c r="I42" s="112">
        <f t="shared" si="2"/>
        <v>2.0933660933660936</v>
      </c>
      <c r="J42" s="77"/>
    </row>
    <row r="43" spans="1:10" s="12" customFormat="1" ht="13.5" thickBot="1" x14ac:dyDescent="0.25">
      <c r="A43" s="68" t="s">
        <v>28</v>
      </c>
      <c r="B43" s="186">
        <f t="shared" ref="B43:C43" si="5">SUM(B32:B42)</f>
        <v>510060</v>
      </c>
      <c r="C43" s="187">
        <f t="shared" si="5"/>
        <v>1070905</v>
      </c>
      <c r="D43" s="187">
        <f>SUM(D32:D42)</f>
        <v>404913</v>
      </c>
      <c r="E43" s="187">
        <f>SUM(E32:E42)</f>
        <v>690653</v>
      </c>
      <c r="F43" s="188">
        <f t="shared" si="3"/>
        <v>1</v>
      </c>
      <c r="G43" s="188">
        <f t="shared" si="1"/>
        <v>1</v>
      </c>
      <c r="H43" s="189">
        <f t="shared" si="4"/>
        <v>1.099566717641062</v>
      </c>
      <c r="I43" s="189">
        <f t="shared" si="2"/>
        <v>0.70568245524347195</v>
      </c>
      <c r="J43" s="77"/>
    </row>
    <row r="44" spans="1:10" s="12" customFormat="1" ht="15" x14ac:dyDescent="0.25">
      <c r="A44" s="99" t="s">
        <v>17</v>
      </c>
      <c r="B44" s="52"/>
      <c r="C44" s="52"/>
      <c r="J44" s="77"/>
    </row>
    <row r="45" spans="1:10" s="12" customFormat="1" x14ac:dyDescent="0.2">
      <c r="A45" s="98" t="s">
        <v>53</v>
      </c>
      <c r="B45" s="54"/>
      <c r="C45" s="54"/>
      <c r="J45" s="77"/>
    </row>
    <row r="46" spans="1:10" s="12" customFormat="1" x14ac:dyDescent="0.2">
      <c r="A46" s="98"/>
      <c r="B46" s="57"/>
      <c r="C46" s="58"/>
      <c r="J46" s="77"/>
    </row>
    <row r="47" spans="1:10" s="12" customFormat="1" x14ac:dyDescent="0.2">
      <c r="A47"/>
      <c r="B47" s="31"/>
      <c r="C47" s="31"/>
      <c r="J47" s="77"/>
    </row>
    <row r="48" spans="1:10" s="12" customFormat="1" x14ac:dyDescent="0.2">
      <c r="A48"/>
      <c r="B48" s="31"/>
      <c r="C48" s="31"/>
      <c r="J48" s="77"/>
    </row>
    <row r="49" spans="1:12" s="12" customFormat="1" x14ac:dyDescent="0.2">
      <c r="A49"/>
      <c r="B49" s="31"/>
      <c r="C49" s="31"/>
      <c r="J49" s="77"/>
    </row>
    <row r="50" spans="1:12" s="12" customFormat="1" hidden="1" x14ac:dyDescent="0.2">
      <c r="A50"/>
      <c r="B50" s="31"/>
      <c r="C50" s="31"/>
      <c r="J50" s="77"/>
    </row>
    <row r="51" spans="1:12" s="12" customFormat="1" hidden="1" x14ac:dyDescent="0.2">
      <c r="A51"/>
      <c r="B51" s="31"/>
      <c r="C51" s="31"/>
      <c r="J51" s="77"/>
    </row>
    <row r="52" spans="1:12" s="12" customFormat="1" hidden="1" x14ac:dyDescent="0.2">
      <c r="A52"/>
      <c r="B52" s="31"/>
      <c r="C52" s="31"/>
      <c r="J52" s="77"/>
    </row>
    <row r="53" spans="1:12" s="12" customFormat="1" hidden="1" x14ac:dyDescent="0.2">
      <c r="A53"/>
      <c r="B53" s="31"/>
      <c r="C53" s="31"/>
      <c r="J53" s="78"/>
    </row>
    <row r="54" spans="1:12" s="12" customFormat="1" ht="15" hidden="1" x14ac:dyDescent="0.25">
      <c r="A54"/>
      <c r="B54" s="31"/>
      <c r="C54" s="31"/>
      <c r="D54" s="52"/>
      <c r="E54" s="52"/>
      <c r="F54" s="52"/>
      <c r="G54" s="83"/>
      <c r="H54" s="83"/>
      <c r="I54" s="53"/>
      <c r="J54" s="53"/>
    </row>
    <row r="55" spans="1:12" s="12" customFormat="1" hidden="1" x14ac:dyDescent="0.2">
      <c r="A55"/>
      <c r="B55" s="31"/>
      <c r="C55" s="31"/>
      <c r="D55" s="54"/>
      <c r="E55" s="54"/>
      <c r="F55" s="54"/>
      <c r="G55" s="55"/>
      <c r="H55" s="55"/>
      <c r="I55" s="55"/>
      <c r="J55" s="56"/>
    </row>
    <row r="56" spans="1:12" s="12" customFormat="1" hidden="1" x14ac:dyDescent="0.2">
      <c r="A56"/>
      <c r="B56" s="31"/>
      <c r="C56" s="31"/>
      <c r="D56" s="46"/>
      <c r="E56" s="46"/>
      <c r="F56" s="46"/>
      <c r="G56" s="46"/>
      <c r="H56" s="37"/>
      <c r="I56" s="46"/>
      <c r="J56" s="46"/>
    </row>
    <row r="57" spans="1:12" hidden="1" x14ac:dyDescent="0.2"/>
    <row r="58" spans="1:12" hidden="1" x14ac:dyDescent="0.2">
      <c r="A58" s="39"/>
      <c r="B58" s="33"/>
      <c r="K58">
        <v>65</v>
      </c>
      <c r="L58">
        <v>73</v>
      </c>
    </row>
    <row r="59" spans="1:12" hidden="1" x14ac:dyDescent="0.2">
      <c r="K59">
        <v>32</v>
      </c>
      <c r="L59">
        <v>0</v>
      </c>
    </row>
    <row r="60" spans="1:12" hidden="1" x14ac:dyDescent="0.2">
      <c r="K60">
        <v>0</v>
      </c>
      <c r="L60">
        <v>0</v>
      </c>
    </row>
    <row r="61" spans="1:12" hidden="1" x14ac:dyDescent="0.2">
      <c r="K61">
        <v>0</v>
      </c>
      <c r="L61">
        <v>0</v>
      </c>
    </row>
    <row r="62" spans="1:12" hidden="1" x14ac:dyDescent="0.2">
      <c r="K62">
        <v>11928</v>
      </c>
      <c r="L62">
        <v>14421</v>
      </c>
    </row>
    <row r="63" spans="1:12" hidden="1" x14ac:dyDescent="0.2"/>
    <row r="64" spans="1:12" hidden="1" x14ac:dyDescent="0.2">
      <c r="K64">
        <v>6</v>
      </c>
      <c r="L64">
        <v>0</v>
      </c>
    </row>
    <row r="65" spans="4:12" hidden="1" x14ac:dyDescent="0.2">
      <c r="K65">
        <v>64</v>
      </c>
      <c r="L65">
        <v>39</v>
      </c>
    </row>
    <row r="66" spans="4:12" hidden="1" x14ac:dyDescent="0.2"/>
    <row r="67" spans="4:12" hidden="1" x14ac:dyDescent="0.2">
      <c r="K67">
        <v>40154</v>
      </c>
      <c r="L67">
        <v>44112</v>
      </c>
    </row>
    <row r="68" spans="4:12" hidden="1" x14ac:dyDescent="0.2">
      <c r="D68" s="29"/>
      <c r="E68" s="29"/>
      <c r="F68" s="29"/>
      <c r="G68" s="29"/>
      <c r="H68" s="29"/>
      <c r="I68" s="29"/>
      <c r="J68" s="29"/>
    </row>
    <row r="69" spans="4:12" hidden="1" x14ac:dyDescent="0.2">
      <c r="D69" s="29"/>
      <c r="E69" s="29"/>
      <c r="F69" s="29"/>
      <c r="G69" s="29"/>
      <c r="H69" s="29"/>
      <c r="I69" s="29"/>
      <c r="J69" s="29"/>
    </row>
    <row r="70" spans="4:12" hidden="1" x14ac:dyDescent="0.2">
      <c r="D70" s="29"/>
      <c r="E70" s="29"/>
      <c r="F70" s="29"/>
      <c r="G70" s="29"/>
      <c r="H70" s="29"/>
      <c r="I70" s="29"/>
      <c r="J70" s="29"/>
    </row>
    <row r="71" spans="4:12" hidden="1" x14ac:dyDescent="0.2">
      <c r="D71" s="35"/>
      <c r="E71" s="35"/>
      <c r="F71" s="35"/>
      <c r="G71" s="35"/>
      <c r="H71" s="35"/>
      <c r="I71" s="35"/>
      <c r="J71" s="35"/>
    </row>
    <row r="72" spans="4:12" hidden="1" x14ac:dyDescent="0.2">
      <c r="D72" s="36"/>
      <c r="E72" s="36"/>
      <c r="F72" s="36"/>
      <c r="G72" s="36"/>
      <c r="H72" s="36"/>
      <c r="I72" s="36"/>
      <c r="J72" s="36"/>
    </row>
    <row r="73" spans="4:12" hidden="1" x14ac:dyDescent="0.2"/>
    <row r="74" spans="4:12" hidden="1" x14ac:dyDescent="0.2"/>
    <row r="75" spans="4:12" hidden="1" x14ac:dyDescent="0.2"/>
    <row r="76" spans="4:12" hidden="1" x14ac:dyDescent="0.2"/>
    <row r="77" spans="4:12" hidden="1" x14ac:dyDescent="0.2"/>
    <row r="78" spans="4:12" hidden="1" x14ac:dyDescent="0.2"/>
    <row r="79" spans="4:12" hidden="1" x14ac:dyDescent="0.2"/>
    <row r="80" spans="4:1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</sheetData>
  <mergeCells count="9">
    <mergeCell ref="A1:J1"/>
    <mergeCell ref="A3:J3"/>
    <mergeCell ref="A30:A31"/>
    <mergeCell ref="F2:I2"/>
    <mergeCell ref="B4:M4"/>
    <mergeCell ref="A28:J28"/>
    <mergeCell ref="B30:E30"/>
    <mergeCell ref="F30:G30"/>
    <mergeCell ref="H30:I30"/>
  </mergeCells>
  <phoneticPr fontId="5" type="noConversion"/>
  <printOptions horizontalCentered="1"/>
  <pageMargins left="0.39370078740157483" right="0.39370078740157483" top="0.98425196850393704" bottom="0.98425196850393704" header="0.78740157480314965" footer="0.78740157480314965"/>
  <pageSetup scale="75" orientation="portrait" r:id="rId1"/>
  <headerFooter alignWithMargins="0">
    <oddHeader>&amp;L&amp;"Tahoma,Negrita Cursiva"Sección 5: Turismo&amp;R&amp;G</oddHeader>
    <oddFooter>&amp;L&amp;"Tahoma,Negrita Cursiva"Oficina de Estudios Económicos&amp;R&amp;D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Q118"/>
  <sheetViews>
    <sheetView showGridLines="0" topLeftCell="A31" zoomScale="73" zoomScaleNormal="73" workbookViewId="0">
      <selection activeCell="F21" sqref="F21"/>
    </sheetView>
  </sheetViews>
  <sheetFormatPr baseColWidth="10" defaultColWidth="0" defaultRowHeight="0" customHeight="1" zeroHeight="1" x14ac:dyDescent="0.2"/>
  <cols>
    <col min="1" max="1" width="3.85546875" customWidth="1"/>
    <col min="2" max="2" width="20.42578125" customWidth="1"/>
    <col min="3" max="3" width="13.140625" style="31" bestFit="1" customWidth="1"/>
    <col min="4" max="5" width="12.7109375" style="31" bestFit="1" customWidth="1"/>
    <col min="6" max="6" width="13" style="31" bestFit="1" customWidth="1"/>
    <col min="7" max="7" width="13.28515625" style="31" bestFit="1" customWidth="1"/>
    <col min="8" max="8" width="9.7109375" customWidth="1"/>
    <col min="9" max="9" width="17.42578125" customWidth="1"/>
    <col min="10" max="10" width="43" customWidth="1"/>
    <col min="11" max="485" width="0" hidden="1" customWidth="1"/>
    <col min="486" max="16384" width="11.42578125" hidden="1"/>
  </cols>
  <sheetData>
    <row r="1" spans="1:11" ht="12.75" x14ac:dyDescent="0.2">
      <c r="A1" s="221" t="s">
        <v>62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1" ht="12.75" x14ac:dyDescent="0.2">
      <c r="A2" s="10"/>
      <c r="B2" s="10"/>
      <c r="C2" s="10"/>
      <c r="D2" s="70"/>
      <c r="E2" s="70"/>
      <c r="F2" s="10"/>
      <c r="G2" s="10"/>
      <c r="H2" s="10"/>
      <c r="I2" s="10"/>
      <c r="J2" s="10"/>
    </row>
    <row r="3" spans="1:11" ht="18" x14ac:dyDescent="0.25">
      <c r="A3" s="255" t="s">
        <v>109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1" ht="15" x14ac:dyDescent="0.2">
      <c r="A4" s="256" t="s">
        <v>24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11" ht="15" x14ac:dyDescent="0.2">
      <c r="A5" s="220"/>
      <c r="B5" s="220"/>
      <c r="C5" s="220"/>
      <c r="D5" s="220"/>
      <c r="E5" s="220"/>
      <c r="F5" s="220"/>
      <c r="G5" s="220"/>
      <c r="H5" s="220"/>
      <c r="I5" s="220"/>
      <c r="J5" s="220"/>
    </row>
    <row r="6" spans="1:11" ht="15.75" thickBot="1" x14ac:dyDescent="0.25">
      <c r="A6" s="13"/>
      <c r="B6" s="13"/>
      <c r="C6" s="13"/>
      <c r="D6" s="71"/>
      <c r="E6" s="71"/>
      <c r="F6" s="13"/>
      <c r="G6" s="13"/>
      <c r="H6" s="13"/>
      <c r="I6" s="268" t="str">
        <f>"Llegada de pasajeros aéreos internacionales por ciudad (Participación % "&amp;F8&amp;")"</f>
        <v>Llegada de pasajeros aéreos internacionales por ciudad (Participación % 2022)</v>
      </c>
      <c r="J6" s="268"/>
    </row>
    <row r="7" spans="1:11" ht="16.5" customHeight="1" thickBot="1" x14ac:dyDescent="0.25">
      <c r="A7" s="47"/>
      <c r="B7" s="257" t="s">
        <v>23</v>
      </c>
      <c r="C7" s="264" t="s">
        <v>82</v>
      </c>
      <c r="D7" s="265"/>
      <c r="E7" s="262" t="s">
        <v>136</v>
      </c>
      <c r="F7" s="263"/>
      <c r="G7" s="264" t="s">
        <v>79</v>
      </c>
      <c r="H7" s="265"/>
      <c r="I7" s="268"/>
      <c r="J7" s="268"/>
    </row>
    <row r="8" spans="1:11" ht="30.75" customHeight="1" x14ac:dyDescent="0.2">
      <c r="A8" s="109" t="s">
        <v>60</v>
      </c>
      <c r="B8" s="258"/>
      <c r="C8" s="257">
        <v>2020</v>
      </c>
      <c r="D8" s="257">
        <v>2021</v>
      </c>
      <c r="E8" s="257">
        <v>2021</v>
      </c>
      <c r="F8" s="257">
        <v>2022</v>
      </c>
      <c r="G8" s="260" t="str">
        <f>"Total "&amp;RIGHT(C8,2)&amp;"/"&amp;RIGHT(D8,2)</f>
        <v>Total 20/21</v>
      </c>
      <c r="H8" s="260" t="str">
        <f>E7&amp;" "&amp;RIGHT(E8,2)&amp;"/"&amp;RIGHT(F8,2)</f>
        <v>Ene-Jun 21/22</v>
      </c>
      <c r="I8" s="268"/>
      <c r="J8" s="268"/>
      <c r="K8" s="149"/>
    </row>
    <row r="9" spans="1:11" ht="18.75" customHeight="1" thickBot="1" x14ac:dyDescent="0.25">
      <c r="B9" s="259"/>
      <c r="C9" s="259"/>
      <c r="D9" s="259"/>
      <c r="E9" s="259"/>
      <c r="F9" s="259"/>
      <c r="G9" s="261"/>
      <c r="H9" s="261"/>
      <c r="I9" s="148"/>
      <c r="J9" s="149"/>
      <c r="K9" s="149"/>
    </row>
    <row r="10" spans="1:11" ht="15.75" customHeight="1" x14ac:dyDescent="0.2">
      <c r="B10" s="41" t="s">
        <v>65</v>
      </c>
      <c r="C10" s="119">
        <v>1106216</v>
      </c>
      <c r="D10" s="120">
        <v>2005014</v>
      </c>
      <c r="E10" s="120">
        <v>455894</v>
      </c>
      <c r="F10" s="120">
        <v>1527392</v>
      </c>
      <c r="G10" s="117">
        <f>D10/C10-1</f>
        <v>0.81249774004353581</v>
      </c>
      <c r="H10" s="117">
        <f>F10/E10-1</f>
        <v>2.35032266272423</v>
      </c>
    </row>
    <row r="11" spans="1:11" ht="15.75" customHeight="1" x14ac:dyDescent="0.2">
      <c r="B11" s="41" t="s">
        <v>68</v>
      </c>
      <c r="C11" s="120">
        <v>297050</v>
      </c>
      <c r="D11" s="120">
        <v>760590</v>
      </c>
      <c r="E11" s="120">
        <v>183697</v>
      </c>
      <c r="F11" s="120">
        <v>462321</v>
      </c>
      <c r="G11" s="117">
        <f>D11/C11-1</f>
        <v>1.5604780340010098</v>
      </c>
      <c r="H11" s="117">
        <f t="shared" ref="H11:H16" si="0">F11/E11-1</f>
        <v>1.5167585752625246</v>
      </c>
    </row>
    <row r="12" spans="1:11" ht="15.75" customHeight="1" x14ac:dyDescent="0.2">
      <c r="B12" s="41" t="s">
        <v>69</v>
      </c>
      <c r="C12" s="120">
        <v>150067</v>
      </c>
      <c r="D12" s="120">
        <v>247050</v>
      </c>
      <c r="E12" s="120">
        <v>69151</v>
      </c>
      <c r="F12" s="120">
        <v>195668</v>
      </c>
      <c r="G12" s="117">
        <f t="shared" ref="G11:G15" si="1">D12/C12-1</f>
        <v>0.64626466844809327</v>
      </c>
      <c r="H12" s="117">
        <f t="shared" si="0"/>
        <v>1.8295758557359982</v>
      </c>
    </row>
    <row r="13" spans="1:11" ht="15.75" customHeight="1" x14ac:dyDescent="0.2">
      <c r="B13" s="41" t="s">
        <v>66</v>
      </c>
      <c r="C13" s="120">
        <v>165626</v>
      </c>
      <c r="D13" s="120">
        <v>389124</v>
      </c>
      <c r="E13" s="120">
        <v>89097</v>
      </c>
      <c r="F13" s="120">
        <v>222719</v>
      </c>
      <c r="G13" s="117">
        <f t="shared" si="1"/>
        <v>1.3494137393887433</v>
      </c>
      <c r="H13" s="117">
        <f t="shared" si="0"/>
        <v>1.4997362425221947</v>
      </c>
    </row>
    <row r="14" spans="1:11" ht="15.75" customHeight="1" x14ac:dyDescent="0.2">
      <c r="B14" s="41" t="s">
        <v>70</v>
      </c>
      <c r="C14" s="120">
        <v>56866</v>
      </c>
      <c r="D14" s="120">
        <v>157202</v>
      </c>
      <c r="E14" s="120">
        <v>38998</v>
      </c>
      <c r="F14" s="120">
        <v>84424</v>
      </c>
      <c r="G14" s="117">
        <f t="shared" si="1"/>
        <v>1.7644286568424015</v>
      </c>
      <c r="H14" s="117">
        <f>F14/E14-1</f>
        <v>1.1648289655879789</v>
      </c>
    </row>
    <row r="15" spans="1:11" ht="15.75" customHeight="1" x14ac:dyDescent="0.2">
      <c r="B15" s="41" t="s">
        <v>67</v>
      </c>
      <c r="C15" s="120">
        <v>35754</v>
      </c>
      <c r="D15" s="120">
        <v>90117</v>
      </c>
      <c r="E15" s="120">
        <v>20770</v>
      </c>
      <c r="F15" s="120">
        <v>46653</v>
      </c>
      <c r="G15" s="117">
        <f t="shared" si="1"/>
        <v>1.5204732337640543</v>
      </c>
      <c r="H15" s="117">
        <f t="shared" si="0"/>
        <v>1.2461723639865192</v>
      </c>
    </row>
    <row r="16" spans="1:11" ht="15.75" customHeight="1" x14ac:dyDescent="0.2">
      <c r="B16" s="41" t="s">
        <v>71</v>
      </c>
      <c r="C16" s="120">
        <v>11784</v>
      </c>
      <c r="D16" s="120">
        <v>5282</v>
      </c>
      <c r="E16" s="120">
        <v>651</v>
      </c>
      <c r="F16" s="120">
        <v>11400</v>
      </c>
      <c r="G16" s="117">
        <f>D16/C16-1</f>
        <v>-0.55176510522742706</v>
      </c>
      <c r="H16" s="117">
        <f t="shared" si="0"/>
        <v>16.511520737327189</v>
      </c>
    </row>
    <row r="17" spans="1:11" ht="15.75" customHeight="1" x14ac:dyDescent="0.2">
      <c r="B17" s="41" t="s">
        <v>73</v>
      </c>
      <c r="C17" s="120">
        <v>13563</v>
      </c>
      <c r="D17" s="120">
        <v>39560</v>
      </c>
      <c r="E17" s="120">
        <v>9978</v>
      </c>
      <c r="F17" s="120">
        <v>19829</v>
      </c>
      <c r="G17" s="117">
        <f t="shared" ref="G17:G20" si="2">D17/C17-1</f>
        <v>1.9167588291675881</v>
      </c>
      <c r="H17" s="117">
        <f>F17/E17-1</f>
        <v>0.98727199839647217</v>
      </c>
    </row>
    <row r="18" spans="1:11" ht="15.75" customHeight="1" x14ac:dyDescent="0.2">
      <c r="B18" s="41" t="s">
        <v>83</v>
      </c>
      <c r="C18" s="120">
        <v>12456</v>
      </c>
      <c r="D18" s="120">
        <v>32589</v>
      </c>
      <c r="E18" s="120">
        <v>8874</v>
      </c>
      <c r="F18" s="120">
        <v>16464</v>
      </c>
      <c r="G18" s="117">
        <f t="shared" si="2"/>
        <v>1.6163294797687859</v>
      </c>
      <c r="H18" s="117">
        <f t="shared" ref="H18:H20" si="3">F18/E18-1</f>
        <v>0.85530764029749839</v>
      </c>
    </row>
    <row r="19" spans="1:11" ht="15.75" customHeight="1" x14ac:dyDescent="0.2">
      <c r="B19" s="41" t="s">
        <v>84</v>
      </c>
      <c r="C19" s="120">
        <v>12932</v>
      </c>
      <c r="D19" s="120">
        <v>20653</v>
      </c>
      <c r="E19" s="120">
        <v>5728</v>
      </c>
      <c r="F19" s="120">
        <v>16176</v>
      </c>
      <c r="G19" s="117">
        <f t="shared" si="2"/>
        <v>0.59704608722548724</v>
      </c>
      <c r="H19" s="117">
        <f t="shared" si="3"/>
        <v>1.8240223463687153</v>
      </c>
    </row>
    <row r="20" spans="1:11" ht="15.75" customHeight="1" thickBot="1" x14ac:dyDescent="0.25">
      <c r="B20" s="41" t="s">
        <v>7</v>
      </c>
      <c r="C20" s="120">
        <v>9561</v>
      </c>
      <c r="D20" s="120">
        <v>10004</v>
      </c>
      <c r="E20" s="120">
        <v>2547</v>
      </c>
      <c r="F20" s="120">
        <v>7897</v>
      </c>
      <c r="G20" s="117">
        <f t="shared" si="2"/>
        <v>4.6334065474322728E-2</v>
      </c>
      <c r="H20" s="117">
        <f t="shared" si="3"/>
        <v>2.1005104043973302</v>
      </c>
    </row>
    <row r="21" spans="1:11" ht="13.5" thickBot="1" x14ac:dyDescent="0.25">
      <c r="B21" s="42" t="s">
        <v>77</v>
      </c>
      <c r="C21" s="121">
        <f>SUM(C10:C20)</f>
        <v>1871875</v>
      </c>
      <c r="D21" s="121">
        <f>SUM(D10:D20)</f>
        <v>3757185</v>
      </c>
      <c r="E21" s="94">
        <f>SUM(E10:E20)</f>
        <v>885385</v>
      </c>
      <c r="F21" s="94">
        <f>SUM(F10:F20)</f>
        <v>2610943</v>
      </c>
      <c r="G21" s="118">
        <f>D21/C21-1</f>
        <v>1.0071772954924874</v>
      </c>
      <c r="H21" s="118">
        <f>F21/E21-1</f>
        <v>1.9489352089768857</v>
      </c>
    </row>
    <row r="22" spans="1:11" ht="12.75" x14ac:dyDescent="0.2">
      <c r="B22" s="95" t="s">
        <v>35</v>
      </c>
      <c r="C22" s="36"/>
      <c r="D22" s="36"/>
      <c r="E22" s="36"/>
      <c r="F22" s="114"/>
      <c r="G22" s="115"/>
    </row>
    <row r="23" spans="1:11" ht="12.75" x14ac:dyDescent="0.2">
      <c r="B23" s="106" t="s">
        <v>13</v>
      </c>
      <c r="C23" s="48"/>
      <c r="D23" s="87"/>
      <c r="E23" s="48"/>
      <c r="F23" s="87"/>
      <c r="G23" s="87"/>
    </row>
    <row r="24" spans="1:11" ht="12.75" x14ac:dyDescent="0.2">
      <c r="G24" s="101"/>
    </row>
    <row r="25" spans="1:11" s="108" customFormat="1" ht="18" x14ac:dyDescent="0.25">
      <c r="A25" s="255" t="s">
        <v>58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1" s="108" customFormat="1" ht="15" x14ac:dyDescent="0.2">
      <c r="A26" s="256" t="s">
        <v>24</v>
      </c>
      <c r="B26" s="256"/>
      <c r="C26" s="256"/>
      <c r="D26" s="256"/>
      <c r="E26" s="256"/>
      <c r="F26" s="256"/>
      <c r="G26" s="256"/>
      <c r="H26" s="256"/>
      <c r="I26" s="256"/>
      <c r="J26" s="256"/>
    </row>
    <row r="27" spans="1:11" ht="15" x14ac:dyDescent="0.2">
      <c r="A27" s="220"/>
      <c r="B27" s="220"/>
      <c r="C27" s="220"/>
      <c r="D27" s="220"/>
      <c r="E27" s="220"/>
      <c r="F27" s="220"/>
      <c r="G27" s="220"/>
      <c r="H27" s="220"/>
      <c r="I27" s="220"/>
      <c r="J27" s="220"/>
    </row>
    <row r="28" spans="1:11" ht="15.75" thickBot="1" x14ac:dyDescent="0.25">
      <c r="A28" s="13"/>
      <c r="B28" s="12"/>
      <c r="C28" s="13"/>
      <c r="D28" s="71"/>
      <c r="E28" s="71"/>
      <c r="F28" s="13"/>
      <c r="G28" s="13"/>
      <c r="H28" s="13"/>
      <c r="I28" s="13"/>
      <c r="J28" s="13"/>
    </row>
    <row r="29" spans="1:11" ht="19.5" customHeight="1" thickBot="1" x14ac:dyDescent="0.25">
      <c r="A29" s="47"/>
      <c r="B29" s="257" t="s">
        <v>23</v>
      </c>
      <c r="C29" s="262" t="s">
        <v>12</v>
      </c>
      <c r="D29" s="263"/>
      <c r="E29" s="262" t="str">
        <f>E7</f>
        <v>Ene-Jun</v>
      </c>
      <c r="F29" s="263"/>
      <c r="G29" s="262" t="s">
        <v>81</v>
      </c>
      <c r="H29" s="263"/>
      <c r="I29" s="266" t="str">
        <f>"Llegada de pasajeros aéreos internacionales por ciudad (Participación % "&amp;F30&amp;")"</f>
        <v>Llegada de pasajeros aéreos internacionales por ciudad (Participación % 2022)</v>
      </c>
      <c r="J29" s="267"/>
      <c r="K29" s="267"/>
    </row>
    <row r="30" spans="1:11" ht="20.25" customHeight="1" x14ac:dyDescent="0.2">
      <c r="B30" s="258"/>
      <c r="C30" s="257">
        <f t="shared" ref="C30:F30" si="4">C8</f>
        <v>2020</v>
      </c>
      <c r="D30" s="257">
        <f t="shared" si="4"/>
        <v>2021</v>
      </c>
      <c r="E30" s="257">
        <f t="shared" si="4"/>
        <v>2021</v>
      </c>
      <c r="F30" s="257">
        <f t="shared" si="4"/>
        <v>2022</v>
      </c>
      <c r="G30" s="260" t="str">
        <f t="shared" ref="G30:H30" si="5">G8</f>
        <v>Total 20/21</v>
      </c>
      <c r="H30" s="260" t="str">
        <f t="shared" si="5"/>
        <v>Ene-Jun 21/22</v>
      </c>
      <c r="I30" s="266"/>
      <c r="J30" s="267"/>
      <c r="K30" s="267"/>
    </row>
    <row r="31" spans="1:11" ht="21.75" customHeight="1" thickBot="1" x14ac:dyDescent="0.25">
      <c r="B31" s="259"/>
      <c r="C31" s="259"/>
      <c r="D31" s="259"/>
      <c r="E31" s="259"/>
      <c r="F31" s="259"/>
      <c r="G31" s="261"/>
      <c r="H31" s="261"/>
      <c r="I31" s="12"/>
      <c r="J31" s="12"/>
    </row>
    <row r="32" spans="1:11" ht="15.75" customHeight="1" x14ac:dyDescent="0.2">
      <c r="B32" s="41" t="s">
        <v>65</v>
      </c>
      <c r="C32" s="93">
        <v>3164252</v>
      </c>
      <c r="D32" s="93">
        <v>7304372</v>
      </c>
      <c r="E32" s="93">
        <v>2252018</v>
      </c>
      <c r="F32" s="93">
        <v>4240124</v>
      </c>
      <c r="G32" s="117">
        <f>D32/C32-1</f>
        <v>1.3084040082774697</v>
      </c>
      <c r="H32" s="117">
        <f>F32/E32-1</f>
        <v>0.88281088339435998</v>
      </c>
      <c r="I32" s="61"/>
      <c r="J32" s="61"/>
    </row>
    <row r="33" spans="1:11" s="8" customFormat="1" ht="15" customHeight="1" x14ac:dyDescent="0.2">
      <c r="A33"/>
      <c r="B33" s="41" t="s">
        <v>68</v>
      </c>
      <c r="C33" s="93">
        <v>1165122</v>
      </c>
      <c r="D33" s="93">
        <v>2968126</v>
      </c>
      <c r="E33" s="93">
        <v>828555</v>
      </c>
      <c r="F33" s="93">
        <v>1749789</v>
      </c>
      <c r="G33" s="117">
        <f t="shared" ref="G33:G42" si="6">D33/C33-1</f>
        <v>1.5474808646648164</v>
      </c>
      <c r="H33" s="117">
        <f t="shared" ref="H33:H42" si="7">F33/E33-1</f>
        <v>1.1118561833553597</v>
      </c>
      <c r="I33" s="61"/>
      <c r="J33" s="61"/>
      <c r="K33"/>
    </row>
    <row r="34" spans="1:11" ht="14.25" x14ac:dyDescent="0.2">
      <c r="A34" s="8"/>
      <c r="B34" s="41" t="s">
        <v>66</v>
      </c>
      <c r="C34" s="93">
        <v>773106</v>
      </c>
      <c r="D34" s="93">
        <v>2096428</v>
      </c>
      <c r="E34" s="93">
        <v>604274</v>
      </c>
      <c r="F34" s="93">
        <v>1105491</v>
      </c>
      <c r="G34" s="117">
        <f t="shared" si="6"/>
        <v>1.7116954208090482</v>
      </c>
      <c r="H34" s="117">
        <f t="shared" si="7"/>
        <v>0.82945319507375803</v>
      </c>
      <c r="I34" s="61"/>
      <c r="J34" s="61"/>
      <c r="K34" s="8"/>
    </row>
    <row r="35" spans="1:11" ht="14.25" x14ac:dyDescent="0.2">
      <c r="B35" s="41" t="s">
        <v>69</v>
      </c>
      <c r="C35" s="93">
        <v>744787</v>
      </c>
      <c r="D35" s="93">
        <v>1910092</v>
      </c>
      <c r="E35" s="93">
        <v>574296</v>
      </c>
      <c r="F35" s="93">
        <v>1148966</v>
      </c>
      <c r="G35" s="117">
        <f t="shared" si="6"/>
        <v>1.5646151181478731</v>
      </c>
      <c r="H35" s="117">
        <f t="shared" si="7"/>
        <v>1.0006512321172356</v>
      </c>
      <c r="I35" s="61"/>
      <c r="J35" s="61"/>
    </row>
    <row r="36" spans="1:11" ht="14.25" x14ac:dyDescent="0.2">
      <c r="B36" s="41" t="s">
        <v>70</v>
      </c>
      <c r="C36" s="93">
        <v>436384</v>
      </c>
      <c r="D36" s="93">
        <v>896922</v>
      </c>
      <c r="E36" s="93">
        <v>271906</v>
      </c>
      <c r="F36" s="93">
        <v>516318</v>
      </c>
      <c r="G36" s="117">
        <f t="shared" si="6"/>
        <v>1.0553503336510963</v>
      </c>
      <c r="H36" s="117">
        <f t="shared" si="7"/>
        <v>0.89888417320691705</v>
      </c>
      <c r="I36" s="61"/>
      <c r="J36" s="61"/>
    </row>
    <row r="37" spans="1:11" ht="14.25" x14ac:dyDescent="0.2">
      <c r="B37" s="41" t="s">
        <v>71</v>
      </c>
      <c r="C37" s="93">
        <v>334311</v>
      </c>
      <c r="D37" s="93">
        <v>1185441</v>
      </c>
      <c r="E37" s="93">
        <v>349497</v>
      </c>
      <c r="F37" s="93">
        <v>647167</v>
      </c>
      <c r="G37" s="117">
        <f t="shared" si="6"/>
        <v>2.5459228084029539</v>
      </c>
      <c r="H37" s="117">
        <f t="shared" si="7"/>
        <v>0.85170974285902301</v>
      </c>
      <c r="I37" s="61"/>
      <c r="J37" s="61"/>
    </row>
    <row r="38" spans="1:11" ht="14.25" x14ac:dyDescent="0.2">
      <c r="B38" s="41" t="s">
        <v>72</v>
      </c>
      <c r="C38" s="93">
        <v>384215</v>
      </c>
      <c r="D38" s="93">
        <v>1258460</v>
      </c>
      <c r="E38" s="93">
        <v>362577</v>
      </c>
      <c r="F38" s="93">
        <v>723017</v>
      </c>
      <c r="G38" s="117">
        <f>D38/C38-1</f>
        <v>2.2754056973309216</v>
      </c>
      <c r="H38" s="117">
        <f t="shared" si="7"/>
        <v>0.99410607953620889</v>
      </c>
      <c r="I38" s="61"/>
      <c r="J38" s="61"/>
    </row>
    <row r="39" spans="1:11" ht="14.25" x14ac:dyDescent="0.2">
      <c r="B39" s="41" t="s">
        <v>73</v>
      </c>
      <c r="C39" s="93">
        <v>289166</v>
      </c>
      <c r="D39" s="93">
        <v>583051</v>
      </c>
      <c r="E39" s="93">
        <v>166330</v>
      </c>
      <c r="F39" s="93">
        <v>379490</v>
      </c>
      <c r="G39" s="117">
        <f t="shared" si="6"/>
        <v>1.0163193459812012</v>
      </c>
      <c r="H39" s="117">
        <f>F39/E39-1</f>
        <v>1.2815487284314315</v>
      </c>
      <c r="I39" s="61"/>
      <c r="J39" s="61"/>
    </row>
    <row r="40" spans="1:11" ht="14.25" x14ac:dyDescent="0.2">
      <c r="B40" s="41" t="s">
        <v>67</v>
      </c>
      <c r="C40" s="93">
        <v>260974</v>
      </c>
      <c r="D40" s="93">
        <v>687486</v>
      </c>
      <c r="E40" s="93">
        <v>198601</v>
      </c>
      <c r="F40" s="93">
        <v>438925</v>
      </c>
      <c r="G40" s="117">
        <f t="shared" si="6"/>
        <v>1.6343083985377853</v>
      </c>
      <c r="H40" s="117">
        <f t="shared" si="7"/>
        <v>1.2100845413668613</v>
      </c>
      <c r="I40" s="61"/>
      <c r="J40" s="61"/>
    </row>
    <row r="41" spans="1:11" ht="14.25" x14ac:dyDescent="0.2">
      <c r="B41" s="41" t="s">
        <v>8</v>
      </c>
      <c r="C41" s="93">
        <v>214901</v>
      </c>
      <c r="D41" s="93">
        <v>453413</v>
      </c>
      <c r="E41" s="93">
        <v>156473</v>
      </c>
      <c r="F41" s="93">
        <v>212836</v>
      </c>
      <c r="G41" s="117">
        <f t="shared" si="6"/>
        <v>1.1098691955830824</v>
      </c>
      <c r="H41" s="117">
        <f t="shared" si="7"/>
        <v>0.36020910955883756</v>
      </c>
      <c r="I41" s="61"/>
      <c r="J41" s="61"/>
    </row>
    <row r="42" spans="1:11" ht="15" thickBot="1" x14ac:dyDescent="0.25">
      <c r="B42" s="41" t="s">
        <v>7</v>
      </c>
      <c r="C42" s="93">
        <v>1123722</v>
      </c>
      <c r="D42" s="93">
        <v>2560136</v>
      </c>
      <c r="E42" s="93">
        <v>753935</v>
      </c>
      <c r="F42" s="93">
        <v>1530296</v>
      </c>
      <c r="G42" s="117">
        <f t="shared" si="6"/>
        <v>1.2782645529766259</v>
      </c>
      <c r="H42" s="117">
        <f t="shared" si="7"/>
        <v>1.0297452698176897</v>
      </c>
      <c r="I42" s="61"/>
      <c r="J42" s="61"/>
    </row>
    <row r="43" spans="1:11" ht="15.75" thickBot="1" x14ac:dyDescent="0.3">
      <c r="B43" s="42" t="s">
        <v>77</v>
      </c>
      <c r="C43" s="49">
        <f>SUM(C32:C42)</f>
        <v>8890940</v>
      </c>
      <c r="D43" s="49">
        <f>SUM(D32:D42)</f>
        <v>21903927</v>
      </c>
      <c r="E43" s="94">
        <f>SUM(E32:E42)</f>
        <v>6518462</v>
      </c>
      <c r="F43" s="94">
        <f>SUM(F32:F42)</f>
        <v>12692419</v>
      </c>
      <c r="G43" s="118">
        <f>D43/C43-1</f>
        <v>1.463623306422043</v>
      </c>
      <c r="H43" s="118">
        <f>F43/E43-1</f>
        <v>0.94714934289714359</v>
      </c>
      <c r="I43" s="60"/>
      <c r="J43" s="60"/>
    </row>
    <row r="44" spans="1:11" ht="12.75" x14ac:dyDescent="0.2">
      <c r="B44" s="100" t="s">
        <v>36</v>
      </c>
      <c r="H44" s="12"/>
      <c r="I44" s="12"/>
    </row>
    <row r="45" spans="1:11" ht="12.75" x14ac:dyDescent="0.2">
      <c r="B45" s="106" t="s">
        <v>13</v>
      </c>
      <c r="H45" s="12"/>
      <c r="I45" s="12"/>
    </row>
    <row r="46" spans="1:11" ht="12.75" customHeight="1" x14ac:dyDescent="0.2">
      <c r="B46" s="254" t="s">
        <v>61</v>
      </c>
      <c r="C46" s="254"/>
      <c r="D46" s="254"/>
      <c r="E46" s="254"/>
      <c r="F46" s="254"/>
      <c r="G46" s="254"/>
      <c r="H46" s="116"/>
      <c r="I46" s="116"/>
      <c r="J46" s="116"/>
    </row>
    <row r="47" spans="1:11" ht="12.75" x14ac:dyDescent="0.2">
      <c r="B47" s="254"/>
      <c r="C47" s="254"/>
      <c r="D47" s="254"/>
      <c r="E47" s="254"/>
      <c r="F47" s="254"/>
      <c r="G47" s="254"/>
      <c r="H47" s="116"/>
      <c r="I47" s="116"/>
      <c r="J47" s="116"/>
    </row>
    <row r="48" spans="1:11" ht="12.75" hidden="1" x14ac:dyDescent="0.2">
      <c r="C48"/>
      <c r="D48"/>
      <c r="E48"/>
      <c r="F48"/>
      <c r="G48"/>
    </row>
    <row r="49" spans="3:7" ht="12.75" hidden="1" x14ac:dyDescent="0.2">
      <c r="C49"/>
      <c r="D49"/>
      <c r="E49"/>
      <c r="F49"/>
      <c r="G49"/>
    </row>
    <row r="50" spans="3:7" ht="12.75" hidden="1" x14ac:dyDescent="0.2">
      <c r="C50"/>
      <c r="D50"/>
      <c r="E50"/>
      <c r="F50"/>
      <c r="G50"/>
    </row>
    <row r="51" spans="3:7" ht="12.75" hidden="1" x14ac:dyDescent="0.2">
      <c r="C51"/>
      <c r="D51"/>
      <c r="E51"/>
      <c r="F51"/>
      <c r="G51"/>
    </row>
    <row r="52" spans="3:7" ht="12.75" hidden="1" x14ac:dyDescent="0.2">
      <c r="C52"/>
      <c r="D52"/>
      <c r="E52"/>
      <c r="F52"/>
      <c r="G52"/>
    </row>
    <row r="53" spans="3:7" ht="12.75" hidden="1" x14ac:dyDescent="0.2">
      <c r="C53"/>
      <c r="D53"/>
      <c r="E53"/>
      <c r="F53"/>
      <c r="G53"/>
    </row>
    <row r="54" spans="3:7" ht="12.75" hidden="1" x14ac:dyDescent="0.2">
      <c r="C54"/>
      <c r="D54"/>
      <c r="E54"/>
      <c r="F54"/>
      <c r="G54"/>
    </row>
    <row r="55" spans="3:7" ht="12.75" hidden="1" x14ac:dyDescent="0.2">
      <c r="C55"/>
      <c r="D55"/>
      <c r="E55"/>
      <c r="F55"/>
      <c r="G55"/>
    </row>
    <row r="56" spans="3:7" ht="12.75" hidden="1" x14ac:dyDescent="0.2">
      <c r="C56"/>
      <c r="D56"/>
      <c r="E56"/>
      <c r="F56"/>
      <c r="G56"/>
    </row>
    <row r="57" spans="3:7" ht="12.75" hidden="1" x14ac:dyDescent="0.2">
      <c r="C57"/>
      <c r="D57"/>
      <c r="E57"/>
      <c r="F57"/>
      <c r="G57"/>
    </row>
    <row r="58" spans="3:7" ht="12.75" hidden="1" x14ac:dyDescent="0.2">
      <c r="C58"/>
      <c r="D58"/>
      <c r="E58"/>
      <c r="F58"/>
      <c r="G58"/>
    </row>
    <row r="59" spans="3:7" ht="12.75" hidden="1" x14ac:dyDescent="0.2">
      <c r="C59"/>
      <c r="D59"/>
      <c r="E59"/>
      <c r="F59"/>
      <c r="G59"/>
    </row>
    <row r="60" spans="3:7" ht="12.75" hidden="1" x14ac:dyDescent="0.2">
      <c r="C60"/>
      <c r="D60"/>
      <c r="E60"/>
      <c r="F60"/>
      <c r="G60"/>
    </row>
    <row r="61" spans="3:7" ht="12.75" hidden="1" x14ac:dyDescent="0.2">
      <c r="C61"/>
      <c r="D61"/>
      <c r="E61"/>
      <c r="F61"/>
      <c r="G61"/>
    </row>
    <row r="62" spans="3:7" ht="12.75" hidden="1" x14ac:dyDescent="0.2">
      <c r="C62" s="46"/>
      <c r="D62" s="46"/>
      <c r="E62" s="46"/>
      <c r="F62" s="46"/>
      <c r="G62" s="46"/>
    </row>
    <row r="63" spans="3:7" ht="12.75" hidden="1" x14ac:dyDescent="0.2">
      <c r="C63" s="46"/>
      <c r="D63" s="46"/>
      <c r="E63" s="46"/>
      <c r="F63" s="46"/>
      <c r="G63" s="46"/>
    </row>
    <row r="64" spans="3:7" ht="12.75" hidden="1" x14ac:dyDescent="0.2">
      <c r="C64" s="46"/>
      <c r="D64" s="46"/>
      <c r="E64" s="46"/>
      <c r="F64" s="46"/>
      <c r="G64" s="46"/>
    </row>
    <row r="65" spans="2:7" ht="12.75" hidden="1" x14ac:dyDescent="0.2">
      <c r="C65" s="46"/>
      <c r="D65" s="46"/>
      <c r="E65" s="46"/>
      <c r="F65" s="46"/>
      <c r="G65" s="46"/>
    </row>
    <row r="66" spans="2:7" ht="12.75" hidden="1" x14ac:dyDescent="0.2">
      <c r="C66" s="46"/>
      <c r="D66" s="46"/>
      <c r="E66" s="46"/>
      <c r="F66" s="46"/>
      <c r="G66" s="46"/>
    </row>
    <row r="67" spans="2:7" ht="12.75" hidden="1" x14ac:dyDescent="0.2">
      <c r="C67" s="46"/>
      <c r="D67" s="46"/>
      <c r="E67" s="46"/>
      <c r="F67" s="46"/>
      <c r="G67" s="46"/>
    </row>
    <row r="68" spans="2:7" ht="12.75" hidden="1" x14ac:dyDescent="0.2">
      <c r="C68" s="46"/>
      <c r="D68" s="46"/>
      <c r="E68" s="46"/>
      <c r="F68" s="46"/>
      <c r="G68" s="46"/>
    </row>
    <row r="69" spans="2:7" ht="12.75" hidden="1" x14ac:dyDescent="0.2">
      <c r="C69" s="46"/>
      <c r="D69" s="46"/>
      <c r="E69" s="46"/>
      <c r="F69" s="46"/>
      <c r="G69" s="46"/>
    </row>
    <row r="70" spans="2:7" ht="12.75" hidden="1" x14ac:dyDescent="0.2">
      <c r="C70" s="46"/>
      <c r="D70" s="46"/>
      <c r="E70" s="46"/>
      <c r="F70" s="46"/>
      <c r="G70" s="46"/>
    </row>
    <row r="71" spans="2:7" ht="12.75" hidden="1" x14ac:dyDescent="0.2">
      <c r="B71" s="23"/>
    </row>
    <row r="72" spans="2:7" ht="12.75" hidden="1" x14ac:dyDescent="0.2">
      <c r="B72" s="23"/>
    </row>
    <row r="73" spans="2:7" ht="12.75" hidden="1" x14ac:dyDescent="0.2"/>
    <row r="74" spans="2:7" ht="12.75" hidden="1" x14ac:dyDescent="0.2"/>
    <row r="75" spans="2:7" ht="12.75" hidden="1" x14ac:dyDescent="0.2"/>
    <row r="76" spans="2:7" ht="12.75" hidden="1" x14ac:dyDescent="0.2"/>
    <row r="77" spans="2:7" ht="12.75" hidden="1" customHeight="1" x14ac:dyDescent="0.2"/>
    <row r="78" spans="2:7" ht="12.75" hidden="1" customHeight="1" x14ac:dyDescent="0.2"/>
    <row r="79" spans="2:7" ht="12.75" hidden="1" customHeight="1" x14ac:dyDescent="0.2"/>
    <row r="80" spans="2:7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</sheetData>
  <mergeCells count="30">
    <mergeCell ref="G7:H7"/>
    <mergeCell ref="D8:D9"/>
    <mergeCell ref="E29:F29"/>
    <mergeCell ref="D30:D31"/>
    <mergeCell ref="A1:J1"/>
    <mergeCell ref="I29:K30"/>
    <mergeCell ref="G30:G31"/>
    <mergeCell ref="H30:H31"/>
    <mergeCell ref="C30:C31"/>
    <mergeCell ref="F30:F31"/>
    <mergeCell ref="E30:E31"/>
    <mergeCell ref="E7:F7"/>
    <mergeCell ref="C7:D7"/>
    <mergeCell ref="I6:J8"/>
    <mergeCell ref="B46:G47"/>
    <mergeCell ref="A3:J3"/>
    <mergeCell ref="A4:J4"/>
    <mergeCell ref="A25:J25"/>
    <mergeCell ref="A26:J26"/>
    <mergeCell ref="A5:J5"/>
    <mergeCell ref="B7:B9"/>
    <mergeCell ref="G8:G9"/>
    <mergeCell ref="H8:H9"/>
    <mergeCell ref="C8:C9"/>
    <mergeCell ref="E8:E9"/>
    <mergeCell ref="F8:F9"/>
    <mergeCell ref="G29:H29"/>
    <mergeCell ref="C29:D29"/>
    <mergeCell ref="A27:J27"/>
    <mergeCell ref="B29:B31"/>
  </mergeCells>
  <phoneticPr fontId="5" type="noConversion"/>
  <printOptions horizontalCentered="1"/>
  <pageMargins left="0.39370078740157483" right="0.39370078740157483" top="1.1811023622047245" bottom="1.1811023622047245" header="0.78740157480314965" footer="0.78740157480314965"/>
  <pageSetup scale="75" orientation="portrait" r:id="rId1"/>
  <headerFooter alignWithMargins="0">
    <oddHeader>&amp;L&amp;"Tahoma,Negrita Cursiva"Sección 5: Turismo&amp;R&amp;G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6"/>
  <sheetViews>
    <sheetView showGridLines="0" tabSelected="1" zoomScale="90" zoomScaleNormal="90" workbookViewId="0">
      <selection activeCell="C91" sqref="C91"/>
    </sheetView>
  </sheetViews>
  <sheetFormatPr baseColWidth="10" defaultColWidth="0" defaultRowHeight="0" customHeight="1" zeroHeight="1" x14ac:dyDescent="0.2"/>
  <cols>
    <col min="1" max="1" width="3.7109375" customWidth="1"/>
    <col min="2" max="2" width="13.85546875" customWidth="1"/>
    <col min="3" max="4" width="10.7109375" style="31" customWidth="1"/>
    <col min="5" max="5" width="11.28515625" style="31" bestFit="1" customWidth="1"/>
    <col min="6" max="6" width="13.28515625" style="31" customWidth="1"/>
    <col min="7" max="7" width="11.42578125" style="31" customWidth="1"/>
    <col min="8" max="8" width="12.28515625" style="31" customWidth="1"/>
    <col min="9" max="10" width="10" style="31" customWidth="1"/>
    <col min="11" max="11" width="5.5703125" customWidth="1"/>
    <col min="12" max="251" width="11.42578125" hidden="1" customWidth="1"/>
    <col min="252" max="252" width="3.85546875" hidden="1" customWidth="1"/>
    <col min="253" max="253" width="0.85546875" hidden="1" customWidth="1"/>
    <col min="254" max="16384" width="11.42578125" hidden="1"/>
  </cols>
  <sheetData>
    <row r="1" spans="1:10" ht="12.75" x14ac:dyDescent="0.2">
      <c r="B1" s="221" t="s">
        <v>9</v>
      </c>
      <c r="C1" s="221"/>
      <c r="D1" s="221"/>
      <c r="E1" s="221"/>
      <c r="F1" s="221"/>
      <c r="G1" s="221"/>
      <c r="H1" s="221"/>
      <c r="I1" s="130"/>
      <c r="J1" s="152"/>
    </row>
    <row r="2" spans="1:10" ht="12.75" x14ac:dyDescent="0.2">
      <c r="A2" s="10"/>
      <c r="B2" s="10"/>
      <c r="C2" s="10"/>
      <c r="D2" s="10"/>
      <c r="E2" s="10"/>
      <c r="F2" s="10"/>
      <c r="G2" s="10"/>
      <c r="H2" s="10"/>
      <c r="I2" s="130"/>
      <c r="J2" s="152"/>
    </row>
    <row r="3" spans="1:10" ht="18" x14ac:dyDescent="0.25">
      <c r="B3" s="255" t="s">
        <v>59</v>
      </c>
      <c r="C3" s="255"/>
      <c r="D3" s="255"/>
      <c r="E3" s="255"/>
      <c r="F3" s="255"/>
      <c r="G3" s="255"/>
      <c r="H3" s="255"/>
      <c r="I3" s="131"/>
      <c r="J3" s="157"/>
    </row>
    <row r="4" spans="1:10" ht="21" customHeight="1" thickBot="1" x14ac:dyDescent="0.25">
      <c r="B4" s="270" t="s">
        <v>21</v>
      </c>
      <c r="C4" s="270"/>
      <c r="D4" s="270"/>
      <c r="E4" s="270"/>
      <c r="F4" s="270"/>
      <c r="G4" s="270"/>
      <c r="H4" s="270"/>
      <c r="I4" s="133"/>
      <c r="J4" s="133"/>
    </row>
    <row r="5" spans="1:10" ht="13.5" thickBot="1" x14ac:dyDescent="0.25">
      <c r="B5" s="143" t="s">
        <v>11</v>
      </c>
      <c r="C5" s="11" t="s">
        <v>10</v>
      </c>
    </row>
    <row r="6" spans="1:10" ht="12.75" x14ac:dyDescent="0.2">
      <c r="B6" s="138">
        <v>2008</v>
      </c>
      <c r="C6" s="142">
        <v>54.081996270212599</v>
      </c>
    </row>
    <row r="7" spans="1:10" ht="12.75" x14ac:dyDescent="0.2">
      <c r="B7" s="139">
        <v>2009</v>
      </c>
      <c r="C7" s="137">
        <v>49.507152674224798</v>
      </c>
    </row>
    <row r="8" spans="1:10" ht="12.75" x14ac:dyDescent="0.2">
      <c r="B8" s="139">
        <v>2010</v>
      </c>
      <c r="C8" s="137">
        <v>50.491907310893303</v>
      </c>
    </row>
    <row r="9" spans="1:10" ht="12.75" x14ac:dyDescent="0.2">
      <c r="B9" s="139" t="s">
        <v>37</v>
      </c>
      <c r="C9" s="137">
        <v>52.0429515812895</v>
      </c>
    </row>
    <row r="10" spans="1:10" ht="12.75" x14ac:dyDescent="0.2">
      <c r="B10" s="139" t="s">
        <v>38</v>
      </c>
      <c r="C10" s="137">
        <v>53.859328613838798</v>
      </c>
    </row>
    <row r="11" spans="1:10" ht="12.75" x14ac:dyDescent="0.2">
      <c r="B11" s="139" t="s">
        <v>39</v>
      </c>
      <c r="C11" s="137">
        <v>52.704511203151199</v>
      </c>
    </row>
    <row r="12" spans="1:10" ht="12.75" x14ac:dyDescent="0.2">
      <c r="B12" s="139" t="s">
        <v>40</v>
      </c>
      <c r="C12" s="137">
        <v>52.457397241231803</v>
      </c>
    </row>
    <row r="13" spans="1:10" ht="12.75" x14ac:dyDescent="0.2">
      <c r="B13" s="139" t="s">
        <v>41</v>
      </c>
      <c r="C13" s="137">
        <v>53.234865164231302</v>
      </c>
    </row>
    <row r="14" spans="1:10" ht="12.75" x14ac:dyDescent="0.2">
      <c r="B14" s="140" t="s">
        <v>63</v>
      </c>
      <c r="C14" s="137">
        <v>55.727948126450599</v>
      </c>
    </row>
    <row r="15" spans="1:10" ht="12.75" x14ac:dyDescent="0.2">
      <c r="B15" s="141" t="s">
        <v>80</v>
      </c>
      <c r="C15" s="144">
        <v>55.998051625462502</v>
      </c>
    </row>
    <row r="16" spans="1:10" ht="12.75" x14ac:dyDescent="0.2">
      <c r="B16" s="139" t="s">
        <v>91</v>
      </c>
      <c r="C16" s="137">
        <v>56.303055353065801</v>
      </c>
    </row>
    <row r="17" spans="2:10" ht="12.75" x14ac:dyDescent="0.2">
      <c r="B17" s="141" t="str">
        <f>"2019 (p)"</f>
        <v>2019 (p)</v>
      </c>
      <c r="C17" s="144">
        <v>57.6692222932313</v>
      </c>
    </row>
    <row r="18" spans="2:10" ht="13.5" thickBot="1" x14ac:dyDescent="0.25">
      <c r="B18" s="141"/>
      <c r="C18" s="144"/>
    </row>
    <row r="19" spans="2:10" ht="13.5" thickBot="1" x14ac:dyDescent="0.25">
      <c r="B19" s="198" t="s">
        <v>111</v>
      </c>
      <c r="C19" s="136">
        <v>54.2</v>
      </c>
    </row>
    <row r="20" spans="2:10" ht="13.5" thickBot="1" x14ac:dyDescent="0.25">
      <c r="B20" s="178" t="str">
        <f>LEFT(B19,7)&amp;" 2020"</f>
        <v>Ene-may 2020</v>
      </c>
      <c r="C20" s="136">
        <v>54.9</v>
      </c>
    </row>
    <row r="21" spans="2:10" ht="13.5" customHeight="1" x14ac:dyDescent="0.2">
      <c r="B21" s="100" t="s">
        <v>107</v>
      </c>
      <c r="C21" s="34"/>
      <c r="D21" s="50"/>
      <c r="H21" s="50"/>
      <c r="I21" s="50"/>
      <c r="J21" s="50"/>
    </row>
    <row r="22" spans="2:10" ht="13.5" customHeight="1" x14ac:dyDescent="0.2">
      <c r="B22" s="104" t="s">
        <v>13</v>
      </c>
      <c r="G22" s="34"/>
      <c r="H22" s="50"/>
      <c r="I22" s="50"/>
      <c r="J22" s="50"/>
    </row>
    <row r="23" spans="2:10" ht="13.5" customHeight="1" x14ac:dyDescent="0.2">
      <c r="B23" s="269" t="s">
        <v>55</v>
      </c>
      <c r="C23" s="269"/>
      <c r="D23" s="269"/>
      <c r="E23" s="269"/>
      <c r="F23" s="269"/>
      <c r="G23" s="269"/>
      <c r="H23" s="269"/>
      <c r="I23" s="132"/>
      <c r="J23" s="159"/>
    </row>
    <row r="24" spans="2:10" ht="12" customHeight="1" x14ac:dyDescent="0.2">
      <c r="B24" s="269"/>
      <c r="C24" s="269"/>
      <c r="D24" s="269"/>
      <c r="E24" s="269"/>
      <c r="F24" s="269"/>
      <c r="G24" s="269"/>
      <c r="H24" s="269"/>
      <c r="I24" s="132"/>
      <c r="J24" s="159"/>
    </row>
    <row r="25" spans="2:10" ht="12" customHeight="1" x14ac:dyDescent="0.2">
      <c r="B25" s="159"/>
      <c r="C25" s="159"/>
      <c r="D25" s="159"/>
      <c r="E25" s="159"/>
      <c r="F25" s="159"/>
      <c r="G25" s="159"/>
      <c r="H25" s="159"/>
      <c r="I25" s="159"/>
      <c r="J25" s="159"/>
    </row>
    <row r="26" spans="2:10" ht="18" x14ac:dyDescent="0.25">
      <c r="B26" s="255" t="s">
        <v>112</v>
      </c>
      <c r="C26" s="255"/>
      <c r="D26" s="255"/>
      <c r="E26" s="255"/>
      <c r="F26" s="255"/>
      <c r="G26" s="255"/>
      <c r="H26" s="255"/>
      <c r="I26" s="199"/>
      <c r="J26" s="199"/>
    </row>
    <row r="27" spans="2:10" ht="21" customHeight="1" thickBot="1" x14ac:dyDescent="0.25">
      <c r="B27" s="270" t="s">
        <v>21</v>
      </c>
      <c r="C27" s="270"/>
      <c r="D27" s="270"/>
      <c r="E27" s="270"/>
      <c r="F27" s="270"/>
      <c r="G27" s="270"/>
      <c r="H27" s="270"/>
      <c r="I27" s="133"/>
      <c r="J27" s="133"/>
    </row>
    <row r="28" spans="2:10" ht="13.5" thickBot="1" x14ac:dyDescent="0.25">
      <c r="B28" s="11" t="s">
        <v>11</v>
      </c>
      <c r="C28" s="11" t="s">
        <v>10</v>
      </c>
    </row>
    <row r="29" spans="2:10" ht="12.75" x14ac:dyDescent="0.2">
      <c r="B29" s="141" t="s">
        <v>117</v>
      </c>
      <c r="C29" s="144">
        <v>48.824766810883354</v>
      </c>
    </row>
    <row r="30" spans="2:10" ht="12.75" x14ac:dyDescent="0.2">
      <c r="B30" s="141" t="s">
        <v>116</v>
      </c>
      <c r="C30" s="144">
        <v>29.91832781603626</v>
      </c>
    </row>
    <row r="31" spans="2:10" ht="12.75" x14ac:dyDescent="0.2">
      <c r="B31" s="141" t="s">
        <v>118</v>
      </c>
      <c r="C31" s="144">
        <v>40.795118596415548</v>
      </c>
    </row>
    <row r="32" spans="2:10" ht="13.5" thickBot="1" x14ac:dyDescent="0.25">
      <c r="B32" s="141"/>
      <c r="C32" s="144"/>
    </row>
    <row r="33" spans="2:10" ht="13.5" thickBot="1" x14ac:dyDescent="0.25">
      <c r="B33" s="213" t="s">
        <v>121</v>
      </c>
      <c r="C33" s="136">
        <v>30.643162996782248</v>
      </c>
    </row>
    <row r="34" spans="2:10" ht="13.5" thickBot="1" x14ac:dyDescent="0.25">
      <c r="B34" s="214" t="s">
        <v>122</v>
      </c>
      <c r="C34" s="136">
        <v>52.17108924513559</v>
      </c>
    </row>
    <row r="35" spans="2:10" ht="12.75" x14ac:dyDescent="0.2">
      <c r="C35"/>
    </row>
    <row r="36" spans="2:10" ht="12.75" x14ac:dyDescent="0.2">
      <c r="C36"/>
    </row>
    <row r="37" spans="2:10" ht="12.75" x14ac:dyDescent="0.2">
      <c r="C37"/>
    </row>
    <row r="38" spans="2:10" ht="12.75" x14ac:dyDescent="0.2">
      <c r="C38"/>
    </row>
    <row r="39" spans="2:10" ht="12.75" x14ac:dyDescent="0.2">
      <c r="C39"/>
    </row>
    <row r="40" spans="2:10" ht="12.75" x14ac:dyDescent="0.2">
      <c r="C40"/>
    </row>
    <row r="41" spans="2:10" ht="12.75" x14ac:dyDescent="0.2">
      <c r="C41"/>
    </row>
    <row r="42" spans="2:10" ht="12.75" x14ac:dyDescent="0.2"/>
    <row r="43" spans="2:10" ht="12.75" x14ac:dyDescent="0.2"/>
    <row r="44" spans="2:10" ht="12.75" x14ac:dyDescent="0.2"/>
    <row r="45" spans="2:10" ht="13.5" customHeight="1" x14ac:dyDescent="0.2">
      <c r="B45" s="100" t="s">
        <v>113</v>
      </c>
      <c r="C45" s="34"/>
      <c r="D45" s="50"/>
      <c r="H45" s="50"/>
      <c r="I45" s="50"/>
      <c r="J45" s="50"/>
    </row>
    <row r="46" spans="2:10" ht="13.5" customHeight="1" x14ac:dyDescent="0.2">
      <c r="B46" s="104" t="s">
        <v>13</v>
      </c>
      <c r="G46" s="34"/>
      <c r="H46" s="50"/>
      <c r="I46" s="50"/>
      <c r="J46" s="50"/>
    </row>
    <row r="47" spans="2:10" ht="13.5" customHeight="1" x14ac:dyDescent="0.2">
      <c r="B47" s="269" t="s">
        <v>55</v>
      </c>
      <c r="C47" s="269"/>
      <c r="D47" s="269"/>
      <c r="E47" s="269"/>
      <c r="F47" s="269"/>
      <c r="G47" s="269"/>
      <c r="H47" s="269"/>
      <c r="I47" s="200"/>
      <c r="J47" s="200"/>
    </row>
    <row r="48" spans="2:10" ht="12" customHeight="1" x14ac:dyDescent="0.2">
      <c r="B48" s="269"/>
      <c r="C48" s="269"/>
      <c r="D48" s="269"/>
      <c r="E48" s="269"/>
      <c r="F48" s="269"/>
      <c r="G48" s="269"/>
      <c r="H48" s="269"/>
      <c r="I48" s="200"/>
      <c r="J48" s="200"/>
    </row>
    <row r="49" spans="2:10" ht="12" customHeight="1" x14ac:dyDescent="0.2">
      <c r="B49" s="200"/>
      <c r="C49" s="200"/>
      <c r="D49" s="200"/>
      <c r="E49" s="200"/>
      <c r="F49" s="200"/>
      <c r="G49" s="200"/>
      <c r="H49" s="200"/>
      <c r="I49" s="200"/>
      <c r="J49" s="200"/>
    </row>
    <row r="50" spans="2:10" ht="12" customHeight="1" x14ac:dyDescent="0.2">
      <c r="B50" s="159"/>
      <c r="C50" s="159"/>
      <c r="D50" s="159"/>
      <c r="E50" s="159"/>
      <c r="F50" s="159"/>
      <c r="G50" s="159"/>
      <c r="H50" s="159"/>
      <c r="I50" s="159"/>
      <c r="J50" s="159"/>
    </row>
    <row r="51" spans="2:10" ht="12" customHeight="1" x14ac:dyDescent="0.2">
      <c r="B51" s="159"/>
      <c r="C51" s="159"/>
      <c r="D51" s="159"/>
      <c r="E51" s="159"/>
      <c r="F51" s="159"/>
      <c r="G51" s="159"/>
      <c r="H51" s="159"/>
      <c r="I51" s="159"/>
      <c r="J51" s="159"/>
    </row>
    <row r="52" spans="2:10" ht="18" x14ac:dyDescent="0.25">
      <c r="B52" s="255" t="s">
        <v>104</v>
      </c>
      <c r="C52" s="255"/>
      <c r="D52" s="255" t="s">
        <v>98</v>
      </c>
      <c r="E52" s="255"/>
      <c r="F52" s="255"/>
      <c r="G52" s="255"/>
      <c r="H52" s="255"/>
      <c r="I52" s="159"/>
      <c r="J52" s="159"/>
    </row>
    <row r="53" spans="2:10" ht="12" customHeight="1" x14ac:dyDescent="0.2">
      <c r="B53" s="159"/>
      <c r="C53" s="159"/>
      <c r="D53" s="159"/>
      <c r="E53" s="159"/>
      <c r="F53" s="159"/>
      <c r="G53" s="159"/>
      <c r="H53" s="159"/>
      <c r="I53" s="159"/>
      <c r="J53" s="159"/>
    </row>
    <row r="54" spans="2:10" ht="12" customHeight="1" x14ac:dyDescent="0.2">
      <c r="B54" s="159"/>
      <c r="C54" s="159"/>
      <c r="D54" s="159"/>
      <c r="E54" s="159"/>
      <c r="F54" s="159"/>
      <c r="G54" s="159"/>
      <c r="H54" s="159"/>
      <c r="I54" s="159"/>
      <c r="J54" s="159"/>
    </row>
    <row r="55" spans="2:10" ht="12" customHeight="1" thickBot="1" x14ac:dyDescent="0.25">
      <c r="B55" s="159"/>
      <c r="C55" s="159"/>
      <c r="D55" s="159"/>
      <c r="E55" s="159"/>
      <c r="F55" s="159"/>
      <c r="G55" s="159"/>
      <c r="H55" s="159"/>
      <c r="I55" s="159"/>
      <c r="J55" s="159"/>
    </row>
    <row r="56" spans="2:10" ht="12" customHeight="1" thickBot="1" x14ac:dyDescent="0.25">
      <c r="B56" s="143" t="s">
        <v>11</v>
      </c>
      <c r="C56" s="11" t="s">
        <v>10</v>
      </c>
      <c r="D56" s="176"/>
      <c r="E56" s="159"/>
      <c r="F56" s="159"/>
      <c r="G56" s="159"/>
      <c r="H56" s="159"/>
      <c r="I56" s="159"/>
      <c r="J56" s="159"/>
    </row>
    <row r="57" spans="2:10" ht="12" customHeight="1" x14ac:dyDescent="0.2">
      <c r="B57" s="138">
        <v>2008</v>
      </c>
      <c r="C57" s="179">
        <v>1.6519265204504101</v>
      </c>
      <c r="D57" s="174"/>
      <c r="E57" s="159"/>
      <c r="F57" s="159"/>
      <c r="G57" s="159"/>
      <c r="H57" s="159"/>
      <c r="I57" s="159"/>
      <c r="J57" s="159"/>
    </row>
    <row r="58" spans="2:10" ht="12" customHeight="1" x14ac:dyDescent="0.2">
      <c r="B58" s="139">
        <v>2009</v>
      </c>
      <c r="C58" s="180">
        <v>-6.6646407017565101</v>
      </c>
      <c r="D58" s="175"/>
      <c r="E58" s="159"/>
      <c r="F58" s="159"/>
      <c r="G58" s="159"/>
      <c r="H58" s="159"/>
      <c r="I58" s="159"/>
      <c r="J58" s="159"/>
    </row>
    <row r="59" spans="2:10" ht="12" customHeight="1" x14ac:dyDescent="0.2">
      <c r="B59" s="139">
        <v>2010</v>
      </c>
      <c r="C59" s="180">
        <v>3.8045574828740047</v>
      </c>
      <c r="D59" s="175"/>
      <c r="E59" s="159"/>
      <c r="F59" s="159"/>
      <c r="G59" s="159"/>
      <c r="H59" s="159"/>
      <c r="I59" s="159"/>
      <c r="J59" s="159"/>
    </row>
    <row r="60" spans="2:10" ht="12" customHeight="1" x14ac:dyDescent="0.2">
      <c r="B60" s="139" t="s">
        <v>37</v>
      </c>
      <c r="C60" s="180">
        <v>7.8326312836903389</v>
      </c>
      <c r="D60" s="175"/>
      <c r="E60" s="159"/>
      <c r="F60" s="159"/>
      <c r="G60" s="159"/>
      <c r="H60" s="159"/>
      <c r="I60" s="159"/>
      <c r="J60" s="159"/>
    </row>
    <row r="61" spans="2:10" ht="12" customHeight="1" x14ac:dyDescent="0.2">
      <c r="B61" s="139" t="s">
        <v>38</v>
      </c>
      <c r="C61" s="180">
        <v>6.5543550177452392</v>
      </c>
      <c r="D61" s="175"/>
      <c r="E61" s="159"/>
      <c r="F61" s="159"/>
      <c r="G61" s="159"/>
      <c r="H61" s="159"/>
      <c r="I61" s="159"/>
      <c r="J61" s="159"/>
    </row>
    <row r="62" spans="2:10" ht="12" customHeight="1" x14ac:dyDescent="0.2">
      <c r="B62" s="139" t="s">
        <v>39</v>
      </c>
      <c r="C62" s="180">
        <v>0.9223098358382753</v>
      </c>
      <c r="D62" s="175"/>
      <c r="E62" s="159"/>
      <c r="F62" s="159"/>
      <c r="G62" s="159"/>
      <c r="H62" s="159"/>
      <c r="I62" s="159"/>
      <c r="J62" s="159"/>
    </row>
    <row r="63" spans="2:10" ht="12" customHeight="1" x14ac:dyDescent="0.2">
      <c r="B63" s="139" t="s">
        <v>99</v>
      </c>
      <c r="C63" s="180">
        <v>6.1300295588515352</v>
      </c>
      <c r="D63" s="175"/>
      <c r="E63" s="159"/>
      <c r="F63" s="159"/>
      <c r="G63" s="159"/>
      <c r="H63" s="159"/>
      <c r="I63" s="159"/>
      <c r="J63" s="159"/>
    </row>
    <row r="64" spans="2:10" ht="12" customHeight="1" x14ac:dyDescent="0.2">
      <c r="B64" s="139" t="s">
        <v>100</v>
      </c>
      <c r="C64" s="180">
        <v>9.9748924952900211</v>
      </c>
      <c r="D64" s="159"/>
      <c r="E64" s="159"/>
      <c r="F64" s="159"/>
      <c r="G64" s="159"/>
      <c r="H64" s="159"/>
      <c r="I64" s="159"/>
      <c r="J64" s="159"/>
    </row>
    <row r="65" spans="2:10" ht="12" customHeight="1" x14ac:dyDescent="0.2">
      <c r="B65" s="140" t="s">
        <v>101</v>
      </c>
      <c r="C65" s="180">
        <v>5.245017249189643</v>
      </c>
      <c r="D65" s="159"/>
      <c r="E65" s="159"/>
      <c r="F65" s="159"/>
      <c r="G65" s="159"/>
      <c r="H65" s="159"/>
      <c r="I65" s="159"/>
      <c r="J65" s="159"/>
    </row>
    <row r="66" spans="2:10" ht="12" customHeight="1" x14ac:dyDescent="0.2">
      <c r="B66" s="141" t="s">
        <v>102</v>
      </c>
      <c r="C66" s="181">
        <v>0.17018409625215725</v>
      </c>
      <c r="D66" s="159"/>
      <c r="E66" s="159"/>
      <c r="F66" s="159"/>
      <c r="G66" s="159"/>
      <c r="H66" s="159"/>
      <c r="I66" s="159"/>
      <c r="J66" s="159"/>
    </row>
    <row r="67" spans="2:10" ht="12.75" x14ac:dyDescent="0.2">
      <c r="B67" s="139" t="s">
        <v>103</v>
      </c>
      <c r="C67" s="180">
        <v>7.6997166640746517</v>
      </c>
      <c r="D67" s="159"/>
      <c r="E67" s="159"/>
      <c r="F67" s="159"/>
      <c r="G67" s="159"/>
      <c r="H67" s="159"/>
      <c r="I67" s="159"/>
      <c r="J67" s="159"/>
    </row>
    <row r="68" spans="2:10" ht="12.75" x14ac:dyDescent="0.2">
      <c r="B68" s="141" t="str">
        <f>B17</f>
        <v>2019 (p)</v>
      </c>
      <c r="C68" s="144">
        <v>10.595808839127599</v>
      </c>
      <c r="D68" s="159"/>
      <c r="E68" s="159"/>
      <c r="F68" s="159"/>
      <c r="G68" s="159"/>
      <c r="H68" s="159"/>
      <c r="I68" s="159"/>
      <c r="J68" s="159"/>
    </row>
    <row r="69" spans="2:10" ht="13.5" thickBot="1" x14ac:dyDescent="0.25">
      <c r="B69" s="141"/>
      <c r="C69" s="144"/>
      <c r="D69" s="159"/>
      <c r="E69" s="159"/>
      <c r="F69" s="159"/>
      <c r="G69" s="159"/>
      <c r="H69" s="159"/>
      <c r="I69" s="159"/>
      <c r="J69" s="159"/>
    </row>
    <row r="70" spans="2:10" ht="13.5" thickBot="1" x14ac:dyDescent="0.25">
      <c r="B70" s="197" t="str">
        <f t="shared" ref="B70:B71" si="0">B19</f>
        <v>Ene-may 2019</v>
      </c>
      <c r="C70" s="136">
        <v>11.2645857209603</v>
      </c>
      <c r="D70" s="196"/>
      <c r="E70" s="196"/>
      <c r="F70" s="196"/>
      <c r="G70" s="196"/>
      <c r="H70" s="196"/>
      <c r="I70" s="196"/>
      <c r="J70" s="196"/>
    </row>
    <row r="71" spans="2:10" ht="13.5" thickBot="1" x14ac:dyDescent="0.25">
      <c r="B71" s="197" t="str">
        <f t="shared" si="0"/>
        <v>Ene-may 2020</v>
      </c>
      <c r="C71" s="136">
        <v>-42.7152374137085</v>
      </c>
      <c r="D71" s="159"/>
      <c r="E71" s="159"/>
      <c r="F71" s="159"/>
      <c r="G71" s="159"/>
      <c r="H71" s="159"/>
      <c r="I71" s="159"/>
      <c r="J71" s="159"/>
    </row>
    <row r="72" spans="2:10" ht="12" customHeight="1" x14ac:dyDescent="0.2">
      <c r="B72" s="100" t="s">
        <v>106</v>
      </c>
      <c r="C72" s="177"/>
      <c r="D72" s="159"/>
      <c r="E72" s="159"/>
      <c r="F72" s="159"/>
      <c r="G72" s="159"/>
      <c r="H72" s="159"/>
      <c r="I72" s="159"/>
      <c r="J72" s="159"/>
    </row>
    <row r="73" spans="2:10" ht="12" customHeight="1" x14ac:dyDescent="0.2">
      <c r="B73" s="104" t="s">
        <v>13</v>
      </c>
      <c r="C73" s="177"/>
      <c r="D73" s="159"/>
      <c r="E73" s="159"/>
      <c r="F73" s="159"/>
      <c r="G73" s="159"/>
      <c r="H73" s="159"/>
      <c r="I73" s="159"/>
      <c r="J73" s="159"/>
    </row>
    <row r="74" spans="2:10" ht="12" customHeight="1" x14ac:dyDescent="0.2">
      <c r="B74" s="100" t="s">
        <v>105</v>
      </c>
      <c r="C74" s="177"/>
      <c r="D74" s="159"/>
      <c r="E74" s="159"/>
      <c r="F74" s="159"/>
      <c r="G74" s="159"/>
      <c r="H74" s="159"/>
      <c r="I74" s="159"/>
      <c r="J74" s="159"/>
    </row>
    <row r="75" spans="2:10" ht="12" customHeight="1" x14ac:dyDescent="0.2">
      <c r="B75" s="269" t="s">
        <v>108</v>
      </c>
      <c r="C75" s="269"/>
      <c r="D75" s="269"/>
      <c r="E75" s="269"/>
      <c r="F75" s="269"/>
      <c r="G75" s="269"/>
      <c r="H75" s="269"/>
      <c r="I75" s="269"/>
      <c r="J75" s="159"/>
    </row>
    <row r="76" spans="2:10" ht="12" customHeight="1" x14ac:dyDescent="0.2">
      <c r="B76" s="269"/>
      <c r="C76" s="269"/>
      <c r="D76" s="269"/>
      <c r="E76" s="269"/>
      <c r="F76" s="269"/>
      <c r="G76" s="269"/>
      <c r="H76" s="269"/>
      <c r="I76" s="269"/>
      <c r="J76" s="201"/>
    </row>
    <row r="77" spans="2:10" ht="12" customHeight="1" x14ac:dyDescent="0.2">
      <c r="B77" s="202"/>
      <c r="C77" s="202"/>
      <c r="D77" s="202"/>
      <c r="E77" s="202"/>
      <c r="F77" s="202"/>
      <c r="G77" s="202"/>
      <c r="H77" s="202"/>
      <c r="I77" s="201"/>
      <c r="J77" s="201"/>
    </row>
    <row r="78" spans="2:10" ht="18" x14ac:dyDescent="0.25">
      <c r="B78" s="255" t="s">
        <v>114</v>
      </c>
      <c r="C78" s="255"/>
      <c r="D78" s="255" t="s">
        <v>98</v>
      </c>
      <c r="E78" s="255"/>
      <c r="F78" s="255"/>
      <c r="G78" s="255"/>
      <c r="H78" s="255"/>
      <c r="I78" s="201"/>
      <c r="J78" s="201"/>
    </row>
    <row r="79" spans="2:10" ht="12" customHeight="1" x14ac:dyDescent="0.2">
      <c r="B79" s="201"/>
      <c r="C79" s="201"/>
      <c r="D79" s="201"/>
      <c r="E79" s="201"/>
      <c r="F79" s="201"/>
      <c r="G79" s="201"/>
      <c r="H79" s="201"/>
      <c r="I79" s="201"/>
      <c r="J79" s="201"/>
    </row>
    <row r="80" spans="2:10" ht="12" customHeight="1" x14ac:dyDescent="0.2">
      <c r="B80" s="201"/>
      <c r="C80" s="201"/>
      <c r="D80" s="201"/>
      <c r="E80" s="201"/>
      <c r="F80" s="201"/>
      <c r="G80" s="201"/>
      <c r="H80" s="201"/>
      <c r="I80" s="201"/>
      <c r="J80" s="201"/>
    </row>
    <row r="81" spans="2:10" ht="12" customHeight="1" thickBot="1" x14ac:dyDescent="0.25">
      <c r="B81" s="201"/>
      <c r="C81" s="201"/>
      <c r="D81" s="201"/>
      <c r="E81" s="201"/>
      <c r="F81" s="201"/>
      <c r="G81" s="201"/>
      <c r="H81" s="201"/>
      <c r="I81" s="201"/>
      <c r="J81" s="201"/>
    </row>
    <row r="82" spans="2:10" ht="12" customHeight="1" thickBot="1" x14ac:dyDescent="0.25">
      <c r="B82" s="11" t="s">
        <v>11</v>
      </c>
      <c r="C82" s="11" t="s">
        <v>10</v>
      </c>
      <c r="D82" s="176"/>
      <c r="E82" s="201"/>
      <c r="F82" s="201"/>
      <c r="G82" s="201"/>
      <c r="H82" s="201"/>
      <c r="I82" s="201"/>
      <c r="J82" s="201"/>
    </row>
    <row r="83" spans="2:10" ht="12" customHeight="1" x14ac:dyDescent="0.2">
      <c r="B83" s="141" t="str">
        <f>B30</f>
        <v>2020 (p)</v>
      </c>
      <c r="C83" s="144">
        <v>-62.57771215331087</v>
      </c>
      <c r="D83" s="176"/>
      <c r="E83" s="203"/>
      <c r="F83" s="203"/>
      <c r="G83" s="203"/>
      <c r="H83" s="203"/>
      <c r="I83" s="203"/>
      <c r="J83" s="203"/>
    </row>
    <row r="84" spans="2:10" ht="12" customHeight="1" x14ac:dyDescent="0.2">
      <c r="B84" s="141" t="str">
        <f>B31</f>
        <v>2021 (p)</v>
      </c>
      <c r="C84" s="144">
        <v>100.25416770660019</v>
      </c>
      <c r="D84" s="176"/>
      <c r="E84" s="203"/>
      <c r="F84" s="203"/>
      <c r="G84" s="203"/>
      <c r="H84" s="203"/>
      <c r="I84" s="203"/>
      <c r="J84" s="203"/>
    </row>
    <row r="85" spans="2:10" ht="12" customHeight="1" thickBot="1" x14ac:dyDescent="0.25">
      <c r="B85" s="216"/>
      <c r="C85" s="144"/>
      <c r="D85" s="176"/>
      <c r="E85" s="215"/>
      <c r="F85" s="215"/>
      <c r="G85" s="215"/>
      <c r="H85" s="215"/>
      <c r="I85" s="215"/>
      <c r="J85" s="215"/>
    </row>
    <row r="86" spans="2:10" ht="12" customHeight="1" thickBot="1" x14ac:dyDescent="0.25">
      <c r="B86" s="204" t="s">
        <v>121</v>
      </c>
      <c r="C86" s="136">
        <v>-2.043499935103954</v>
      </c>
      <c r="D86" s="176"/>
      <c r="E86" s="203"/>
      <c r="F86" s="203"/>
      <c r="G86" s="203"/>
      <c r="H86" s="203"/>
      <c r="I86" s="203"/>
      <c r="J86" s="203"/>
    </row>
    <row r="87" spans="2:10" ht="12" customHeight="1" thickBot="1" x14ac:dyDescent="0.25">
      <c r="B87" s="197" t="str">
        <f>B34</f>
        <v>ene-may 22</v>
      </c>
      <c r="C87" s="136">
        <v>88.942783428394407</v>
      </c>
      <c r="D87" s="174"/>
      <c r="E87" s="201"/>
      <c r="F87" s="201"/>
      <c r="G87" s="201"/>
      <c r="H87" s="201"/>
      <c r="I87" s="201"/>
      <c r="J87" s="201"/>
    </row>
    <row r="88" spans="2:10" ht="12" customHeight="1" x14ac:dyDescent="0.2">
      <c r="D88" s="175"/>
      <c r="E88" s="201"/>
      <c r="F88" s="201"/>
      <c r="G88" s="201"/>
      <c r="H88" s="201"/>
      <c r="I88" s="201"/>
      <c r="J88" s="201"/>
    </row>
    <row r="89" spans="2:10" ht="12" customHeight="1" x14ac:dyDescent="0.2">
      <c r="D89" s="175"/>
      <c r="E89" s="201"/>
      <c r="F89" s="201"/>
      <c r="G89" s="201"/>
      <c r="H89" s="201"/>
      <c r="I89" s="201"/>
      <c r="J89" s="201"/>
    </row>
    <row r="90" spans="2:10" ht="12" customHeight="1" x14ac:dyDescent="0.2">
      <c r="D90" s="175"/>
      <c r="E90" s="201"/>
      <c r="F90" s="201"/>
      <c r="G90" s="201"/>
      <c r="H90" s="201"/>
      <c r="I90" s="201"/>
      <c r="J90" s="201"/>
    </row>
    <row r="91" spans="2:10" ht="12" customHeight="1" x14ac:dyDescent="0.2">
      <c r="B91" s="177"/>
      <c r="C91" s="177"/>
      <c r="D91" s="175"/>
      <c r="E91" s="201"/>
      <c r="F91" s="201"/>
      <c r="G91" s="201"/>
      <c r="H91" s="201"/>
      <c r="I91" s="201"/>
      <c r="J91" s="201"/>
    </row>
    <row r="92" spans="2:10" ht="12" customHeight="1" x14ac:dyDescent="0.2">
      <c r="B92" s="177"/>
      <c r="C92" s="177"/>
      <c r="D92" s="175"/>
      <c r="E92" s="201"/>
      <c r="F92" s="201"/>
      <c r="G92" s="201"/>
      <c r="H92" s="201"/>
      <c r="I92" s="201"/>
      <c r="J92" s="201"/>
    </row>
    <row r="93" spans="2:10" ht="12" customHeight="1" x14ac:dyDescent="0.2">
      <c r="B93" s="177"/>
      <c r="C93" s="177"/>
      <c r="D93" s="175"/>
      <c r="E93" s="201"/>
      <c r="F93" s="201"/>
      <c r="G93" s="201"/>
      <c r="H93" s="201"/>
      <c r="I93" s="201"/>
      <c r="J93" s="201"/>
    </row>
    <row r="94" spans="2:10" ht="12" customHeight="1" x14ac:dyDescent="0.2">
      <c r="B94" s="177"/>
      <c r="C94" s="177"/>
      <c r="D94" s="201"/>
      <c r="E94" s="201"/>
      <c r="F94" s="201"/>
      <c r="G94" s="201"/>
      <c r="H94" s="201"/>
      <c r="I94" s="201"/>
      <c r="J94" s="201"/>
    </row>
    <row r="95" spans="2:10" ht="12" customHeight="1" x14ac:dyDescent="0.2">
      <c r="B95" s="177"/>
      <c r="C95" s="177"/>
      <c r="D95" s="201"/>
      <c r="E95" s="201"/>
      <c r="F95" s="201"/>
      <c r="G95" s="201"/>
      <c r="H95" s="201"/>
      <c r="I95" s="201"/>
      <c r="J95" s="201"/>
    </row>
    <row r="96" spans="2:10" ht="12" customHeight="1" x14ac:dyDescent="0.2">
      <c r="B96" s="177"/>
      <c r="C96" s="177"/>
      <c r="D96" s="201"/>
      <c r="E96" s="201"/>
      <c r="F96" s="201"/>
      <c r="G96" s="201"/>
      <c r="H96" s="201"/>
      <c r="I96" s="201"/>
      <c r="J96" s="201"/>
    </row>
    <row r="97" spans="2:10" ht="12.75" x14ac:dyDescent="0.2">
      <c r="B97" s="177"/>
      <c r="C97" s="177"/>
      <c r="D97" s="201"/>
      <c r="E97" s="201"/>
      <c r="F97" s="201"/>
      <c r="G97" s="201"/>
      <c r="H97" s="201"/>
      <c r="I97" s="201"/>
      <c r="J97" s="201"/>
    </row>
    <row r="98" spans="2:10" ht="12.75" x14ac:dyDescent="0.2">
      <c r="B98" s="177"/>
      <c r="C98" s="177"/>
      <c r="D98" s="201"/>
      <c r="E98" s="201"/>
      <c r="F98" s="201"/>
      <c r="G98" s="201"/>
      <c r="H98" s="201"/>
      <c r="I98" s="201"/>
      <c r="J98" s="201"/>
    </row>
    <row r="99" spans="2:10" ht="12.75" x14ac:dyDescent="0.2">
      <c r="B99" s="177"/>
      <c r="C99" s="177"/>
      <c r="D99" s="201"/>
      <c r="E99" s="201"/>
      <c r="F99" s="201"/>
      <c r="G99" s="201"/>
      <c r="H99" s="201"/>
      <c r="I99" s="201"/>
      <c r="J99" s="201"/>
    </row>
    <row r="100" spans="2:10" ht="12.75" x14ac:dyDescent="0.2">
      <c r="B100" s="177"/>
      <c r="C100" s="177"/>
      <c r="D100" s="201"/>
      <c r="E100" s="201"/>
      <c r="F100" s="201"/>
      <c r="G100" s="201"/>
      <c r="H100" s="201"/>
      <c r="I100" s="201"/>
      <c r="J100" s="201"/>
    </row>
    <row r="101" spans="2:10" ht="12.75" x14ac:dyDescent="0.2">
      <c r="B101" s="177"/>
      <c r="C101" s="177"/>
      <c r="D101" s="201"/>
      <c r="E101" s="201"/>
      <c r="F101" s="201"/>
      <c r="G101" s="201"/>
      <c r="H101" s="201"/>
      <c r="I101" s="201"/>
      <c r="J101" s="201"/>
    </row>
    <row r="102" spans="2:10" ht="12" customHeight="1" x14ac:dyDescent="0.2">
      <c r="B102" s="100" t="s">
        <v>115</v>
      </c>
      <c r="C102" s="177"/>
      <c r="D102" s="201"/>
      <c r="E102" s="201"/>
      <c r="F102" s="201"/>
      <c r="G102" s="201"/>
      <c r="H102" s="201"/>
      <c r="I102" s="201"/>
      <c r="J102" s="201"/>
    </row>
    <row r="103" spans="2:10" ht="12" customHeight="1" x14ac:dyDescent="0.2">
      <c r="B103" s="104" t="s">
        <v>13</v>
      </c>
      <c r="C103" s="177"/>
      <c r="D103" s="201"/>
      <c r="E103" s="201"/>
      <c r="F103" s="201"/>
      <c r="G103" s="201"/>
      <c r="H103" s="201"/>
      <c r="I103" s="201"/>
      <c r="J103" s="201"/>
    </row>
    <row r="104" spans="2:10" ht="12" customHeight="1" x14ac:dyDescent="0.2">
      <c r="B104" s="100" t="s">
        <v>105</v>
      </c>
      <c r="C104" s="177"/>
      <c r="D104" s="201"/>
      <c r="E104" s="201"/>
      <c r="F104" s="201"/>
      <c r="G104" s="201"/>
      <c r="H104" s="201"/>
      <c r="I104" s="201"/>
      <c r="J104" s="201"/>
    </row>
    <row r="105" spans="2:10" ht="12" customHeight="1" x14ac:dyDescent="0.2">
      <c r="B105" s="269" t="s">
        <v>108</v>
      </c>
      <c r="C105" s="269"/>
      <c r="D105" s="269"/>
      <c r="E105" s="269"/>
      <c r="F105" s="269"/>
      <c r="G105" s="269"/>
      <c r="H105" s="269"/>
      <c r="I105" s="269"/>
      <c r="J105" s="201"/>
    </row>
    <row r="106" spans="2:10" ht="12" customHeight="1" x14ac:dyDescent="0.2">
      <c r="B106" s="269"/>
      <c r="C106" s="269"/>
      <c r="D106" s="269"/>
      <c r="E106" s="269"/>
      <c r="F106" s="269"/>
      <c r="G106" s="269"/>
      <c r="H106" s="269"/>
      <c r="I106" s="269"/>
      <c r="J106" s="201"/>
    </row>
  </sheetData>
  <mergeCells count="11">
    <mergeCell ref="B105:I106"/>
    <mergeCell ref="B1:H1"/>
    <mergeCell ref="B23:H24"/>
    <mergeCell ref="B3:H3"/>
    <mergeCell ref="B4:H4"/>
    <mergeCell ref="B52:H52"/>
    <mergeCell ref="B26:H26"/>
    <mergeCell ref="B27:H27"/>
    <mergeCell ref="B47:H48"/>
    <mergeCell ref="B75:I76"/>
    <mergeCell ref="B78:H78"/>
  </mergeCells>
  <phoneticPr fontId="5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&amp;L&amp;"Tahoma,Negrita Cursiva"Sección 5: Turismo&amp;R&amp;G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pg. 10</vt:lpstr>
      <vt:lpstr>pg. 11</vt:lpstr>
      <vt:lpstr>pg. 12</vt:lpstr>
      <vt:lpstr>pg. 13</vt:lpstr>
      <vt:lpstr>pg. 14</vt:lpstr>
      <vt:lpstr>'pg. 10'!Área_de_impresión</vt:lpstr>
      <vt:lpstr>'pg. 11'!Área_de_impresión</vt:lpstr>
      <vt:lpstr>'pg. 12'!Área_de_impresión</vt:lpstr>
      <vt:lpstr>'pg. 13'!Área_de_impresión</vt:lpstr>
      <vt:lpstr>'pg. 14'!Área_de_impresión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05 Sección Turismo</dc:subject>
  <dc:creator>Yulli Yaneth Vargas Monroy</dc:creator>
  <cp:keywords>Elaboró: Yulli Vargas</cp:keywords>
  <dc:description>Realizó: Yulli Vargas_x000d_
Revisó y aprobó: Sergio Calderón_x000d_
Fecha:  29/07/2022_x000d_
</dc:description>
  <cp:lastModifiedBy>Yulli Yaneth Vargas Monroy -Cont</cp:lastModifiedBy>
  <cp:lastPrinted>2020-02-28T16:27:22Z</cp:lastPrinted>
  <dcterms:created xsi:type="dcterms:W3CDTF">2007-05-16T15:40:44Z</dcterms:created>
  <dcterms:modified xsi:type="dcterms:W3CDTF">2022-07-28T20:03:52Z</dcterms:modified>
</cp:coreProperties>
</file>