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SERVATORIO\j\TRABAJO\ESTUDIOS ECONOMICOS\106-38,08 Instrumentos de Controles de Productos\Productos Turismo\2. Producto Estadisiticas Intercambiables\2022\"/>
    </mc:Choice>
  </mc:AlternateContent>
  <bookViews>
    <workbookView xWindow="0" yWindow="0" windowWidth="28800" windowHeight="12435" tabRatio="619" activeTab="4"/>
  </bookViews>
  <sheets>
    <sheet name="pg. 10" sheetId="39" r:id="rId1"/>
    <sheet name="pg. 11" sheetId="40" r:id="rId2"/>
    <sheet name="pg. 12" sheetId="35" r:id="rId3"/>
    <sheet name="pg. 13" sheetId="36" r:id="rId4"/>
    <sheet name="pg. 14" sheetId="37" r:id="rId5"/>
  </sheets>
  <definedNames>
    <definedName name="_xlnm.Print_Area" localSheetId="0">'pg. 10'!$A$1:$K$47</definedName>
    <definedName name="_xlnm.Print_Area" localSheetId="1">'pg. 11'!$A$1:$J$54</definedName>
    <definedName name="_xlnm.Print_Area" localSheetId="2">'pg. 12'!$A$1:$M$58</definedName>
    <definedName name="_xlnm.Print_Area" localSheetId="3">'pg. 13'!$A$1:$J$47</definedName>
    <definedName name="_xlnm.Print_Area" localSheetId="4">'pg. 14'!$B:$K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6" i="37" l="1"/>
  <c r="G10" i="36" l="1"/>
  <c r="G11" i="36"/>
  <c r="G12" i="36"/>
  <c r="G13" i="36"/>
  <c r="G14" i="36"/>
  <c r="G15" i="36"/>
  <c r="G16" i="36"/>
  <c r="G17" i="36"/>
  <c r="G18" i="36"/>
  <c r="G19" i="36"/>
  <c r="G20" i="36"/>
  <c r="H14" i="36"/>
  <c r="H33" i="35"/>
  <c r="I33" i="35"/>
  <c r="I32" i="35"/>
  <c r="C32" i="35"/>
  <c r="A22" i="35"/>
  <c r="G32" i="35"/>
  <c r="F32" i="35"/>
  <c r="G12" i="40"/>
  <c r="E9" i="40"/>
  <c r="G30" i="40"/>
  <c r="B84" i="37"/>
  <c r="D43" i="36"/>
  <c r="F12" i="40"/>
  <c r="D12" i="40"/>
  <c r="E44" i="35"/>
  <c r="G33" i="35" s="1"/>
  <c r="D44" i="35"/>
  <c r="F34" i="35" s="1"/>
  <c r="F43" i="36"/>
  <c r="E43" i="36"/>
  <c r="F21" i="36"/>
  <c r="E21" i="36"/>
  <c r="H21" i="36" s="1"/>
  <c r="C43" i="36"/>
  <c r="D21" i="36"/>
  <c r="C21" i="36"/>
  <c r="E7" i="40"/>
  <c r="E39" i="40" s="1"/>
  <c r="E44" i="39"/>
  <c r="E35" i="39"/>
  <c r="E36" i="39"/>
  <c r="E37" i="39"/>
  <c r="E38" i="39"/>
  <c r="E39" i="39"/>
  <c r="E40" i="39"/>
  <c r="E41" i="39"/>
  <c r="E42" i="39"/>
  <c r="E43" i="39"/>
  <c r="E45" i="39"/>
  <c r="E34" i="39"/>
  <c r="E10" i="39"/>
  <c r="E11" i="39"/>
  <c r="E12" i="39"/>
  <c r="E14" i="39"/>
  <c r="E15" i="39"/>
  <c r="E16" i="39"/>
  <c r="E18" i="39"/>
  <c r="E19" i="39"/>
  <c r="E20" i="39"/>
  <c r="E13" i="39"/>
  <c r="E21" i="39"/>
  <c r="E17" i="39"/>
  <c r="B83" i="37"/>
  <c r="B87" i="37"/>
  <c r="F38" i="35"/>
  <c r="C19" i="35"/>
  <c r="H8" i="36"/>
  <c r="H30" i="36" s="1"/>
  <c r="G21" i="36"/>
  <c r="B70" i="37"/>
  <c r="G43" i="36"/>
  <c r="H34" i="35"/>
  <c r="B20" i="37"/>
  <c r="B71" i="37"/>
  <c r="C44" i="35"/>
  <c r="H43" i="35"/>
  <c r="B44" i="35"/>
  <c r="I42" i="35"/>
  <c r="H42" i="35"/>
  <c r="I41" i="35"/>
  <c r="H41" i="35"/>
  <c r="I40" i="35"/>
  <c r="H40" i="35"/>
  <c r="I39" i="35"/>
  <c r="H39" i="35"/>
  <c r="I38" i="35"/>
  <c r="H38" i="35"/>
  <c r="I37" i="35"/>
  <c r="H37" i="35"/>
  <c r="I36" i="35"/>
  <c r="H36" i="35"/>
  <c r="I35" i="35"/>
  <c r="H35" i="35"/>
  <c r="I34" i="35"/>
  <c r="C18" i="35"/>
  <c r="C17" i="35"/>
  <c r="C16" i="35"/>
  <c r="C15" i="35"/>
  <c r="C14" i="35"/>
  <c r="C13" i="35"/>
  <c r="C12" i="35"/>
  <c r="C11" i="35"/>
  <c r="C10" i="35"/>
  <c r="C9" i="35"/>
  <c r="C8" i="35"/>
  <c r="I43" i="35"/>
  <c r="C22" i="35"/>
  <c r="G8" i="36"/>
  <c r="G30" i="36"/>
  <c r="C30" i="36"/>
  <c r="D30" i="36"/>
  <c r="E30" i="36"/>
  <c r="F30" i="36"/>
  <c r="B17" i="37"/>
  <c r="D21" i="40"/>
  <c r="C21" i="40"/>
  <c r="B21" i="40"/>
  <c r="C12" i="40"/>
  <c r="G48" i="40"/>
  <c r="F48" i="40"/>
  <c r="F30" i="40"/>
  <c r="E10" i="40"/>
  <c r="H20" i="36"/>
  <c r="H19" i="36"/>
  <c r="H18" i="36"/>
  <c r="H17" i="36"/>
  <c r="H16" i="36"/>
  <c r="H15" i="36"/>
  <c r="H13" i="36"/>
  <c r="H12" i="36"/>
  <c r="H11" i="36"/>
  <c r="H10" i="36"/>
  <c r="G38" i="36"/>
  <c r="H42" i="36"/>
  <c r="G42" i="36"/>
  <c r="H41" i="36"/>
  <c r="G41" i="36"/>
  <c r="H40" i="36"/>
  <c r="G40" i="36"/>
  <c r="H39" i="36"/>
  <c r="G39" i="36"/>
  <c r="H38" i="36"/>
  <c r="H37" i="36"/>
  <c r="G37" i="36"/>
  <c r="H36" i="36"/>
  <c r="G36" i="36"/>
  <c r="H35" i="36"/>
  <c r="G35" i="36"/>
  <c r="H34" i="36"/>
  <c r="G34" i="36"/>
  <c r="H33" i="36"/>
  <c r="G33" i="36"/>
  <c r="H32" i="36"/>
  <c r="G32" i="36"/>
  <c r="B30" i="40"/>
  <c r="C30" i="40"/>
  <c r="H11" i="40"/>
  <c r="H10" i="40"/>
  <c r="H9" i="40"/>
  <c r="E11" i="40"/>
  <c r="B12" i="40"/>
  <c r="D30" i="40"/>
  <c r="H29" i="40"/>
  <c r="H28" i="40"/>
  <c r="H27" i="40"/>
  <c r="H26" i="40"/>
  <c r="H25" i="40"/>
  <c r="H24" i="40"/>
  <c r="H23" i="40"/>
  <c r="E26" i="40"/>
  <c r="E25" i="40"/>
  <c r="E24" i="40"/>
  <c r="E23" i="40"/>
  <c r="E47" i="40"/>
  <c r="E46" i="40"/>
  <c r="E45" i="40"/>
  <c r="E44" i="40"/>
  <c r="E43" i="40"/>
  <c r="E42" i="40"/>
  <c r="E41" i="40"/>
  <c r="H47" i="40"/>
  <c r="H46" i="40"/>
  <c r="H45" i="40"/>
  <c r="H44" i="40"/>
  <c r="H43" i="40"/>
  <c r="H42" i="40"/>
  <c r="H41" i="40"/>
  <c r="D48" i="40"/>
  <c r="C48" i="40"/>
  <c r="E48" i="40" s="1"/>
  <c r="B48" i="40"/>
  <c r="B68" i="37"/>
  <c r="F8" i="39"/>
  <c r="D39" i="40"/>
  <c r="C39" i="40"/>
  <c r="B39" i="40"/>
  <c r="A37" i="40"/>
  <c r="H21" i="40"/>
  <c r="H39" i="40" s="1"/>
  <c r="G21" i="40"/>
  <c r="G39" i="40" s="1"/>
  <c r="F21" i="40"/>
  <c r="F39" i="40" s="1"/>
  <c r="E29" i="36"/>
  <c r="I6" i="36"/>
  <c r="I29" i="36"/>
  <c r="E29" i="40"/>
  <c r="E28" i="40"/>
  <c r="E27" i="40"/>
  <c r="E30" i="40" l="1"/>
  <c r="E21" i="40"/>
  <c r="E12" i="40"/>
  <c r="H12" i="40"/>
  <c r="H43" i="36"/>
  <c r="H44" i="35"/>
  <c r="G35" i="35"/>
  <c r="G44" i="35"/>
  <c r="F44" i="35"/>
  <c r="G42" i="35"/>
  <c r="G43" i="35"/>
  <c r="G39" i="35"/>
  <c r="G40" i="35"/>
  <c r="G37" i="35"/>
  <c r="G34" i="35"/>
  <c r="G38" i="35"/>
  <c r="F43" i="35"/>
  <c r="G36" i="35"/>
  <c r="F35" i="35"/>
  <c r="G41" i="35"/>
  <c r="F42" i="35"/>
  <c r="H48" i="40"/>
  <c r="H30" i="40"/>
  <c r="F41" i="35"/>
  <c r="F37" i="35"/>
  <c r="F39" i="35"/>
  <c r="F33" i="35"/>
  <c r="I44" i="35"/>
  <c r="F40" i="35"/>
  <c r="F36" i="35"/>
</calcChain>
</file>

<file path=xl/sharedStrings.xml><?xml version="1.0" encoding="utf-8"?>
<sst xmlns="http://schemas.openxmlformats.org/spreadsheetml/2006/main" count="189" uniqueCount="137">
  <si>
    <t>Página 10</t>
  </si>
  <si>
    <t xml:space="preserve">1. Ingresos transporte de pasajeros y viajes </t>
  </si>
  <si>
    <t>Período*</t>
  </si>
  <si>
    <t>Transporte de Pasajeros</t>
  </si>
  <si>
    <t>Viajes</t>
  </si>
  <si>
    <t xml:space="preserve">Total </t>
  </si>
  <si>
    <t>Var. %</t>
  </si>
  <si>
    <t>Fuente: Balanza de Pagos. Banco de la República.
*Cifras acumuladas a tercer trimestre.</t>
  </si>
  <si>
    <t>Cifras provisionales</t>
  </si>
  <si>
    <t xml:space="preserve"> </t>
  </si>
  <si>
    <t xml:space="preserve">2. Ingresos transporte de pasajeros y viajes </t>
  </si>
  <si>
    <t>2009 - 2021; Millones US$.</t>
  </si>
  <si>
    <t>Período</t>
  </si>
  <si>
    <t>Fuente: Balanza de Pagos. Banco de la República</t>
  </si>
  <si>
    <t>Página 11</t>
  </si>
  <si>
    <t>3. Total Llegadas de visitantes no residentes</t>
  </si>
  <si>
    <t xml:space="preserve">VIAJEROS </t>
  </si>
  <si>
    <t>Var % Ene-dic 22/21</t>
  </si>
  <si>
    <t>Extrajeros no residentes*</t>
  </si>
  <si>
    <t>Colombianos no residentes*</t>
  </si>
  <si>
    <t>Pasajeros por cruceros internacionales</t>
  </si>
  <si>
    <t>TOTAL **</t>
  </si>
  <si>
    <t>Fuente: Migración Colombia, Puertos de Santa Marta, San Andrés y Cartagena; Migración Colombia. Cálculos Oficina de Estudios Económicos (OEE) – MINCIT.</t>
  </si>
  <si>
    <t>Cifras Provisionales</t>
  </si>
  <si>
    <t>* Esta cifra normaliza el flujo de llegadas de extranjeros con residencia venezolana a Colombia</t>
  </si>
  <si>
    <r>
      <rPr>
        <b/>
        <sz val="9"/>
        <color theme="1" tint="0.34998626667073579"/>
        <rFont val="Arial"/>
        <family val="2"/>
      </rPr>
      <t xml:space="preserve">** </t>
    </r>
    <r>
      <rPr>
        <sz val="9"/>
        <color theme="1" tint="0.34998626667073579"/>
        <rFont val="Arial"/>
        <family val="2"/>
      </rPr>
      <t xml:space="preserve">Llegadas a Colombia por puntos de control migratorio por vía aérea, terrestre, fluvial y marítima. </t>
    </r>
  </si>
  <si>
    <r>
      <rPr>
        <b/>
        <sz val="9"/>
        <color theme="1" tint="0.34998626667073579"/>
        <rFont val="Arial"/>
        <family val="2"/>
      </rPr>
      <t xml:space="preserve">*** </t>
    </r>
    <r>
      <rPr>
        <sz val="9"/>
        <color theme="1" tint="0.34998626667073579"/>
        <rFont val="Arial"/>
        <family val="2"/>
      </rPr>
      <t>No se incluye la cifra de pasos fronterizos.</t>
    </r>
  </si>
  <si>
    <t xml:space="preserve">4. Llegadas de Extranjeros no residentes </t>
  </si>
  <si>
    <t>Continente OMT</t>
  </si>
  <si>
    <t>Africa</t>
  </si>
  <si>
    <t>Américas</t>
  </si>
  <si>
    <t>Asia Meridional</t>
  </si>
  <si>
    <t>Asia Oriental y el Pacífico</t>
  </si>
  <si>
    <t>Europa</t>
  </si>
  <si>
    <t>Oriente Medio</t>
  </si>
  <si>
    <t>Sin Especificar</t>
  </si>
  <si>
    <t>TOTAL NO RESIDENTES</t>
  </si>
  <si>
    <t>Fuente: Migración Colombia. Cálculos Oficina de Estudios Económicos OEE- MinCIT.</t>
  </si>
  <si>
    <t xml:space="preserve">* Llegadas a Colombia por puntos de control migratorio por vía aérea, terrestre, fluvial y marítima. </t>
  </si>
  <si>
    <r>
      <rPr>
        <b/>
        <sz val="9"/>
        <color theme="1" tint="0.34998626667073579"/>
        <rFont val="Arial"/>
        <family val="2"/>
      </rPr>
      <t xml:space="preserve">Nota: </t>
    </r>
    <r>
      <rPr>
        <sz val="9"/>
        <color theme="1" tint="0.34998626667073579"/>
        <rFont val="Arial"/>
        <family val="2"/>
      </rPr>
      <t>Esta cifra normaliza el flujo de llegadas de extranjeros con residencia venezolana a Colombia</t>
    </r>
  </si>
  <si>
    <t>4a. Salida de Colombianos</t>
  </si>
  <si>
    <t>TOTAL SALIDAS</t>
  </si>
  <si>
    <t xml:space="preserve">* Salidas de Colombia por puntos de control migratorio por vía aérea, terrestre, fluvial y marítima. </t>
  </si>
  <si>
    <r>
      <rPr>
        <b/>
        <sz val="9"/>
        <color theme="1" tint="0.34998626667073579"/>
        <rFont val="Arial"/>
        <family val="2"/>
      </rPr>
      <t xml:space="preserve">Nota: </t>
    </r>
    <r>
      <rPr>
        <sz val="9"/>
        <color theme="1" tint="0.34998626667073579"/>
        <rFont val="Arial"/>
        <family val="2"/>
      </rPr>
      <t>La cifra desagregada por continente varía debido al ajuste en el diccionario de estadísticas.</t>
    </r>
  </si>
  <si>
    <t>Página 12</t>
  </si>
  <si>
    <t xml:space="preserve">5. Visitantes a parques nacionales naturales </t>
  </si>
  <si>
    <t>Año</t>
  </si>
  <si>
    <t>Visitantes</t>
  </si>
  <si>
    <t>Var % anual</t>
  </si>
  <si>
    <t>Fuente: Unidad Administrativa Especial del Sistema de Parques Nacionales Naturales</t>
  </si>
  <si>
    <r>
      <rPr>
        <b/>
        <sz val="9"/>
        <color theme="1" tint="0.34998626667073579"/>
        <rFont val="Arial"/>
        <family val="2"/>
      </rPr>
      <t>Cifras provisionales</t>
    </r>
    <r>
      <rPr>
        <sz val="9"/>
        <color theme="1" tint="0.34998626667073579"/>
        <rFont val="Arial"/>
        <family val="2"/>
      </rPr>
      <t>.</t>
    </r>
  </si>
  <si>
    <t xml:space="preserve"> Principales parques visitados: 2019-2022 octubre</t>
  </si>
  <si>
    <t>Parques</t>
  </si>
  <si>
    <t>Total llegadas</t>
  </si>
  <si>
    <t>Part%</t>
  </si>
  <si>
    <t>Var%</t>
  </si>
  <si>
    <t>20/21</t>
  </si>
  <si>
    <t>PNN Corales del Rosario</t>
  </si>
  <si>
    <t>PNN Tayrona</t>
  </si>
  <si>
    <t>PNN Nevados</t>
  </si>
  <si>
    <t>PNN El Cocuy</t>
  </si>
  <si>
    <t>PNN Sierra Nevada</t>
  </si>
  <si>
    <t>SFF Flamencos</t>
  </si>
  <si>
    <t>PNN Chingaza</t>
  </si>
  <si>
    <t>ANU Estoraques</t>
  </si>
  <si>
    <t>PNN Utría</t>
  </si>
  <si>
    <t>PNN Sierra de la Macarena</t>
  </si>
  <si>
    <t>Otros</t>
  </si>
  <si>
    <t>TOTAL</t>
  </si>
  <si>
    <r>
      <rPr>
        <b/>
        <sz val="9"/>
        <color theme="1" tint="0.34998626667073579"/>
        <rFont val="Arial"/>
        <family val="2"/>
      </rPr>
      <t>Cifras provisionales</t>
    </r>
    <r>
      <rPr>
        <sz val="9"/>
        <color theme="1" tint="0.34998626667073579"/>
        <rFont val="Arial"/>
        <family val="2"/>
      </rPr>
      <t>. Organizadas de mayor a menor por año corrido.</t>
    </r>
  </si>
  <si>
    <t>Página 13</t>
  </si>
  <si>
    <t>6. Pasajeros aéreos internacionales en vuelos regulares por ciudad</t>
  </si>
  <si>
    <t>Número de pasajeros</t>
  </si>
  <si>
    <t>Ciudad</t>
  </si>
  <si>
    <t xml:space="preserve"> Total Anual</t>
  </si>
  <si>
    <t xml:space="preserve">Variación (%) </t>
  </si>
  <si>
    <t>Bogotá, D.C.</t>
  </si>
  <si>
    <t>Rionegro</t>
  </si>
  <si>
    <t>Cartagena</t>
  </si>
  <si>
    <t>Cali</t>
  </si>
  <si>
    <t>Barranquilla</t>
  </si>
  <si>
    <t>Pereira</t>
  </si>
  <si>
    <t>San Andrés</t>
  </si>
  <si>
    <t>Bucaramanga</t>
  </si>
  <si>
    <t>Armenia</t>
  </si>
  <si>
    <t>Cúcuta</t>
  </si>
  <si>
    <t>Total general</t>
  </si>
  <si>
    <t>Fuente: Aeronáutica Civil. Cifras organizadas de mayor a menor por acumulado del último año.</t>
  </si>
  <si>
    <t>7. Pasajeros aéreos nacionales en vuelos regulares por ciudad</t>
  </si>
  <si>
    <t>Anual</t>
  </si>
  <si>
    <t>Variación (%)</t>
  </si>
  <si>
    <t>Santa Marta</t>
  </si>
  <si>
    <t>Medellín</t>
  </si>
  <si>
    <t>Fuente: Aeronáutica Civil. Cifras oganizadas de mayor a menor por acumulado del último año.</t>
  </si>
  <si>
    <r>
      <rPr>
        <b/>
        <u/>
        <sz val="9"/>
        <color theme="1" tint="0.34998626667073579"/>
        <rFont val="Arial"/>
        <family val="2"/>
      </rPr>
      <t>Nota</t>
    </r>
    <r>
      <rPr>
        <sz val="9"/>
        <color theme="1" tint="0.34998626667073579"/>
        <rFont val="Arial"/>
        <family val="2"/>
      </rPr>
      <t>: Para el caso de año corrido o acumulado se suman las llegadas del mes regular, esta cifra difiere del dato acumulado que la Aeronautica Civil presenta debido a los ajustes que  realizan.</t>
    </r>
  </si>
  <si>
    <t>Página 14</t>
  </si>
  <si>
    <t xml:space="preserve">8. Ocupación hotelera </t>
  </si>
  <si>
    <t>(Porcentaje de ocupación)</t>
  </si>
  <si>
    <t>%</t>
  </si>
  <si>
    <t>2011 (p)</t>
  </si>
  <si>
    <t>2012 (p)</t>
  </si>
  <si>
    <t>2013 (p)</t>
  </si>
  <si>
    <t>2014(p)</t>
  </si>
  <si>
    <t>2015(p)</t>
  </si>
  <si>
    <t>2016(p)</t>
  </si>
  <si>
    <t>2017(p)</t>
  </si>
  <si>
    <t>2018(p)</t>
  </si>
  <si>
    <t>Ene-may 2019</t>
  </si>
  <si>
    <t xml:space="preserve">Fuente: DANE - MMH </t>
  </si>
  <si>
    <r>
      <t>* Las cifras anuales corresponden a la tasa de ocupación (12 meses)</t>
    </r>
    <r>
      <rPr>
        <i/>
        <sz val="8"/>
        <color theme="1" tint="0.34998626667073579"/>
        <rFont val="Arial"/>
        <family val="2"/>
      </rPr>
      <t xml:space="preserve"> </t>
    </r>
    <r>
      <rPr>
        <sz val="8"/>
        <color theme="1" tint="0.34998626667073579"/>
        <rFont val="Arial"/>
        <family val="2"/>
      </rPr>
      <t>reportada en el  mes de diciembre del año correspondiente.
Por su parte la cifra de año corrido es el promedio de ocupación hotelera de los meses a evaluar.</t>
    </r>
  </si>
  <si>
    <t xml:space="preserve">8. Ocupación alojamiento </t>
  </si>
  <si>
    <t>2019 (p)</t>
  </si>
  <si>
    <t>2020 (p)</t>
  </si>
  <si>
    <t>2021 (p)</t>
  </si>
  <si>
    <t xml:space="preserve">Fuente: DANE - EMA </t>
  </si>
  <si>
    <t xml:space="preserve">7. Variación de los ingresos hoteleros </t>
  </si>
  <si>
    <t>7, Motivo de viaje del huesped</t>
  </si>
  <si>
    <t>2014 (p)</t>
  </si>
  <si>
    <t>2015 (p)</t>
  </si>
  <si>
    <t>2016 (p)</t>
  </si>
  <si>
    <t>2017 (p)</t>
  </si>
  <si>
    <t>2018 (p)</t>
  </si>
  <si>
    <t>Fuente: DANE - MMH</t>
  </si>
  <si>
    <t xml:space="preserve">* Variaciones de los ingresos reales totales </t>
  </si>
  <si>
    <r>
      <t>**  Las cifras anuales corresponden a la tasa de ocupación (12 meses)</t>
    </r>
    <r>
      <rPr>
        <i/>
        <sz val="8"/>
        <color theme="1" tint="0.34998626667073579"/>
        <rFont val="Arial"/>
        <family val="2"/>
      </rPr>
      <t xml:space="preserve"> </t>
    </r>
    <r>
      <rPr>
        <sz val="8"/>
        <color theme="1" tint="0.34998626667073579"/>
        <rFont val="Arial"/>
        <family val="2"/>
      </rPr>
      <t>reportada en el  mes de diciembre del año correspondiente.
Por su parte la cifra de año corrido es el promedio de ocupación hotelera de los meses a evaluar.</t>
    </r>
  </si>
  <si>
    <t xml:space="preserve">7. Variación de los ingresos alojamiento </t>
  </si>
  <si>
    <t>Fuente: DANE - EMA</t>
  </si>
  <si>
    <t>Ene-Dic</t>
  </si>
  <si>
    <t>ene-dic 21</t>
  </si>
  <si>
    <t>ene-dic 22</t>
  </si>
  <si>
    <t>Ene-Dic 2021</t>
  </si>
  <si>
    <t>2019 a enero 2023</t>
  </si>
  <si>
    <t>Ene 2022</t>
  </si>
  <si>
    <t>Ene 2023</t>
  </si>
  <si>
    <t>2010 - 2022. IV Trimestre; Millones US$.</t>
  </si>
  <si>
    <t>Ene-Dic
2022</t>
  </si>
  <si>
    <t>Ene-Dic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</si>
</sst>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_ * #,##0_ ;_ * \-#,##0_ ;_ * &quot;-&quot;??_ ;_ @_ "/>
    <numFmt numFmtId="168" formatCode="_ * #,##0.0_ ;_ * \-#,##0.0_ ;_ * &quot;-&quot;??_ ;_ @_ "/>
    <numFmt numFmtId="169" formatCode="_ [$€-2]\ * #,##0.00_ ;_ [$€-2]\ * \-#,##0.00_ ;_ [$€-2]\ * &quot;-&quot;??_ "/>
    <numFmt numFmtId="170" formatCode="0.0%"/>
    <numFmt numFmtId="171" formatCode="_(* #,##0_);_(* \(#,##0\);_(* &quot;-&quot;??_);_(@_)"/>
    <numFmt numFmtId="172" formatCode="#,##0.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000066"/>
      <name val="Arial"/>
      <family val="2"/>
    </font>
    <font>
      <b/>
      <sz val="9.6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b/>
      <sz val="9.6"/>
      <color rgb="FF595959"/>
      <name val="Arial"/>
      <family val="2"/>
    </font>
    <font>
      <b/>
      <sz val="9"/>
      <color rgb="FF595959"/>
      <name val="Arial"/>
      <family val="2"/>
    </font>
    <font>
      <sz val="10"/>
      <name val="Arial"/>
      <family val="2"/>
    </font>
    <font>
      <b/>
      <u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8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9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3" fillId="9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16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" fillId="0" borderId="0"/>
    <xf numFmtId="0" fontId="3" fillId="0" borderId="0"/>
    <xf numFmtId="0" fontId="30" fillId="0" borderId="0"/>
    <xf numFmtId="0" fontId="46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16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7" fillId="19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3" fillId="0" borderId="0"/>
    <xf numFmtId="0" fontId="2" fillId="0" borderId="0"/>
    <xf numFmtId="0" fontId="6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19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3" fillId="9" borderId="1" applyNumberFormat="0" applyAlignment="0" applyProtection="0"/>
    <xf numFmtId="0" fontId="14" fillId="4" borderId="0" applyNumberFormat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7" borderId="5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19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0" borderId="10" applyNumberFormat="0" applyFill="0" applyAlignment="0" applyProtection="0"/>
    <xf numFmtId="0" fontId="22" fillId="0" borderId="12" applyNumberFormat="0" applyFill="0" applyAlignment="0" applyProtection="0"/>
    <xf numFmtId="0" fontId="1" fillId="0" borderId="0"/>
  </cellStyleXfs>
  <cellXfs count="229">
    <xf numFmtId="0" fontId="0" fillId="0" borderId="0" xfId="0"/>
    <xf numFmtId="0" fontId="23" fillId="27" borderId="0" xfId="0" applyFont="1" applyFill="1"/>
    <xf numFmtId="0" fontId="0" fillId="0" borderId="0" xfId="0" applyAlignment="1">
      <alignment horizontal="right"/>
    </xf>
    <xf numFmtId="0" fontId="24" fillId="0" borderId="0" xfId="0" applyFont="1"/>
    <xf numFmtId="0" fontId="4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6" fillId="0" borderId="0" xfId="0" applyFont="1"/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0" fillId="0" borderId="0" xfId="0" applyNumberFormat="1"/>
    <xf numFmtId="0" fontId="23" fillId="27" borderId="19" xfId="0" applyFont="1" applyFill="1" applyBorder="1"/>
    <xf numFmtId="0" fontId="31" fillId="27" borderId="17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/>
    </xf>
    <xf numFmtId="0" fontId="4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0" fontId="4" fillId="0" borderId="0" xfId="449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70" fontId="3" fillId="0" borderId="0" xfId="449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0" fontId="4" fillId="0" borderId="0" xfId="44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0" fillId="0" borderId="0" xfId="409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2" fillId="0" borderId="0" xfId="0" applyFont="1" applyAlignment="1">
      <alignment horizontal="center" wrapText="1"/>
    </xf>
    <xf numFmtId="0" fontId="23" fillId="0" borderId="14" xfId="0" applyFont="1" applyBorder="1"/>
    <xf numFmtId="0" fontId="31" fillId="0" borderId="17" xfId="0" applyFont="1" applyBorder="1"/>
    <xf numFmtId="0" fontId="4" fillId="0" borderId="23" xfId="0" applyFont="1" applyBorder="1"/>
    <xf numFmtId="3" fontId="4" fillId="27" borderId="17" xfId="0" applyNumberFormat="1" applyFont="1" applyFill="1" applyBorder="1" applyAlignment="1">
      <alignment horizontal="center"/>
    </xf>
    <xf numFmtId="170" fontId="3" fillId="0" borderId="14" xfId="449" applyNumberFormat="1" applyFont="1" applyFill="1" applyBorder="1" applyAlignment="1">
      <alignment horizontal="center"/>
    </xf>
    <xf numFmtId="0" fontId="25" fillId="0" borderId="0" xfId="0" applyFont="1"/>
    <xf numFmtId="167" fontId="0" fillId="0" borderId="0" xfId="409" applyNumberFormat="1" applyFont="1" applyBorder="1" applyAlignment="1">
      <alignment horizontal="center"/>
    </xf>
    <xf numFmtId="167" fontId="31" fillId="0" borderId="17" xfId="409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19" xfId="0" applyFont="1" applyBorder="1"/>
    <xf numFmtId="171" fontId="51" fillId="31" borderId="0" xfId="0" applyNumberFormat="1" applyFont="1" applyFill="1" applyAlignment="1">
      <alignment horizontal="center"/>
    </xf>
    <xf numFmtId="170" fontId="51" fillId="31" borderId="0" xfId="449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70" fontId="4" fillId="27" borderId="0" xfId="0" applyNumberFormat="1" applyFont="1" applyFill="1" applyAlignment="1">
      <alignment horizontal="center"/>
    </xf>
    <xf numFmtId="170" fontId="4" fillId="0" borderId="0" xfId="449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0" fontId="43" fillId="31" borderId="0" xfId="452" applyNumberFormat="1" applyFont="1" applyFill="1" applyBorder="1" applyAlignment="1">
      <alignment horizontal="center"/>
    </xf>
    <xf numFmtId="170" fontId="44" fillId="31" borderId="0" xfId="452" applyNumberFormat="1" applyFont="1" applyFill="1" applyBorder="1" applyAlignment="1">
      <alignment horizontal="center"/>
    </xf>
    <xf numFmtId="170" fontId="23" fillId="27" borderId="14" xfId="0" applyNumberFormat="1" applyFont="1" applyFill="1" applyBorder="1" applyAlignment="1">
      <alignment horizontal="center"/>
    </xf>
    <xf numFmtId="0" fontId="23" fillId="0" borderId="20" xfId="0" applyFont="1" applyBorder="1"/>
    <xf numFmtId="170" fontId="3" fillId="31" borderId="18" xfId="449" applyNumberFormat="1" applyFont="1" applyFill="1" applyBorder="1" applyAlignment="1">
      <alignment horizontal="center"/>
    </xf>
    <xf numFmtId="0" fontId="52" fillId="31" borderId="14" xfId="0" applyFont="1" applyFill="1" applyBorder="1" applyAlignment="1">
      <alignment horizontal="center"/>
    </xf>
    <xf numFmtId="170" fontId="3" fillId="31" borderId="14" xfId="449" applyNumberFormat="1" applyFont="1" applyFill="1" applyBorder="1" applyAlignment="1">
      <alignment horizontal="center"/>
    </xf>
    <xf numFmtId="170" fontId="3" fillId="31" borderId="15" xfId="449" applyNumberFormat="1" applyFont="1" applyFill="1" applyBorder="1" applyAlignment="1">
      <alignment horizontal="center"/>
    </xf>
    <xf numFmtId="171" fontId="52" fillId="31" borderId="23" xfId="0" applyNumberFormat="1" applyFont="1" applyFill="1" applyBorder="1" applyAlignment="1">
      <alignment horizontal="center"/>
    </xf>
    <xf numFmtId="0" fontId="52" fillId="31" borderId="23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170" fontId="3" fillId="0" borderId="0" xfId="449" applyNumberFormat="1" applyFont="1" applyFill="1" applyBorder="1" applyAlignment="1">
      <alignment horizontal="center"/>
    </xf>
    <xf numFmtId="0" fontId="52" fillId="31" borderId="0" xfId="0" applyFont="1" applyFill="1" applyAlignment="1">
      <alignment horizontal="center" vertical="center" wrapText="1"/>
    </xf>
    <xf numFmtId="170" fontId="3" fillId="31" borderId="0" xfId="449" applyNumberFormat="1" applyFont="1" applyFill="1" applyBorder="1" applyAlignment="1">
      <alignment horizontal="center"/>
    </xf>
    <xf numFmtId="170" fontId="52" fillId="31" borderId="0" xfId="449" applyNumberFormat="1" applyFont="1" applyFill="1" applyBorder="1" applyAlignment="1">
      <alignment horizontal="center"/>
    </xf>
    <xf numFmtId="0" fontId="52" fillId="31" borderId="0" xfId="0" applyFont="1" applyFill="1"/>
    <xf numFmtId="0" fontId="26" fillId="0" borderId="0" xfId="0" applyFont="1" applyAlignment="1">
      <alignment wrapText="1"/>
    </xf>
    <xf numFmtId="170" fontId="23" fillId="27" borderId="15" xfId="0" applyNumberFormat="1" applyFont="1" applyFill="1" applyBorder="1" applyAlignment="1">
      <alignment horizontal="center"/>
    </xf>
    <xf numFmtId="170" fontId="4" fillId="0" borderId="15" xfId="449" applyNumberFormat="1" applyFont="1" applyFill="1" applyBorder="1" applyAlignment="1">
      <alignment horizontal="center"/>
    </xf>
    <xf numFmtId="166" fontId="51" fillId="31" borderId="0" xfId="449" applyNumberFormat="1" applyFont="1" applyFill="1" applyBorder="1" applyAlignment="1">
      <alignment horizontal="center"/>
    </xf>
    <xf numFmtId="0" fontId="52" fillId="31" borderId="20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52" fillId="31" borderId="18" xfId="0" applyFont="1" applyFill="1" applyBorder="1" applyAlignment="1">
      <alignment horizontal="center" vertical="center" wrapText="1"/>
    </xf>
    <xf numFmtId="167" fontId="3" fillId="0" borderId="0" xfId="409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70" fontId="23" fillId="27" borderId="0" xfId="0" applyNumberFormat="1" applyFont="1" applyFill="1" applyAlignment="1">
      <alignment horizontal="center"/>
    </xf>
    <xf numFmtId="168" fontId="23" fillId="27" borderId="0" xfId="409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167" fontId="23" fillId="0" borderId="20" xfId="409" applyNumberFormat="1" applyFont="1" applyBorder="1" applyAlignment="1">
      <alignment horizontal="center"/>
    </xf>
    <xf numFmtId="167" fontId="31" fillId="0" borderId="23" xfId="409" applyNumberFormat="1" applyFont="1" applyBorder="1" applyAlignment="1">
      <alignment horizontal="center"/>
    </xf>
    <xf numFmtId="0" fontId="54" fillId="0" borderId="0" xfId="0" applyFont="1"/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 vertical="center" readingOrder="1"/>
    </xf>
    <xf numFmtId="0" fontId="52" fillId="31" borderId="18" xfId="0" applyFont="1" applyFill="1" applyBorder="1" applyAlignment="1">
      <alignment horizontal="center"/>
    </xf>
    <xf numFmtId="0" fontId="54" fillId="0" borderId="16" xfId="0" applyFont="1" applyBorder="1" applyAlignment="1">
      <alignment vertical="center"/>
    </xf>
    <xf numFmtId="0" fontId="53" fillId="28" borderId="0" xfId="0" applyFont="1" applyFill="1"/>
    <xf numFmtId="0" fontId="53" fillId="0" borderId="0" xfId="0" applyFont="1"/>
    <xf numFmtId="0" fontId="53" fillId="0" borderId="0" xfId="0" applyFont="1" applyAlignment="1">
      <alignment horizontal="left"/>
    </xf>
    <xf numFmtId="17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0" fontId="3" fillId="31" borderId="17" xfId="449" applyNumberFormat="1" applyFont="1" applyFill="1" applyBorder="1" applyAlignment="1">
      <alignment horizontal="center"/>
    </xf>
    <xf numFmtId="170" fontId="3" fillId="0" borderId="18" xfId="449" applyNumberFormat="1" applyFont="1" applyFill="1" applyBorder="1" applyAlignment="1">
      <alignment horizontal="center"/>
    </xf>
    <xf numFmtId="170" fontId="23" fillId="0" borderId="20" xfId="449" applyNumberFormat="1" applyFont="1" applyBorder="1" applyAlignment="1">
      <alignment horizontal="center"/>
    </xf>
    <xf numFmtId="167" fontId="0" fillId="0" borderId="16" xfId="409" applyNumberFormat="1" applyFont="1" applyBorder="1" applyAlignment="1">
      <alignment horizontal="center"/>
    </xf>
    <xf numFmtId="0" fontId="55" fillId="0" borderId="0" xfId="0" applyFont="1" applyAlignment="1">
      <alignment wrapText="1"/>
    </xf>
    <xf numFmtId="10" fontId="23" fillId="0" borderId="14" xfId="449" applyNumberFormat="1" applyFont="1" applyBorder="1" applyAlignment="1">
      <alignment horizontal="center" vertical="center"/>
    </xf>
    <xf numFmtId="10" fontId="31" fillId="0" borderId="17" xfId="449" applyNumberFormat="1" applyFont="1" applyBorder="1" applyAlignment="1">
      <alignment horizontal="center" vertical="center"/>
    </xf>
    <xf numFmtId="3" fontId="23" fillId="0" borderId="18" xfId="409" applyNumberFormat="1" applyFont="1" applyBorder="1" applyAlignment="1">
      <alignment horizontal="center" vertical="center"/>
    </xf>
    <xf numFmtId="3" fontId="23" fillId="0" borderId="14" xfId="409" applyNumberFormat="1" applyFont="1" applyBorder="1" applyAlignment="1">
      <alignment horizontal="center" vertical="center"/>
    </xf>
    <xf numFmtId="3" fontId="31" fillId="0" borderId="17" xfId="409" applyNumberFormat="1" applyFont="1" applyBorder="1" applyAlignment="1">
      <alignment horizontal="center" vertical="center"/>
    </xf>
    <xf numFmtId="37" fontId="3" fillId="31" borderId="21" xfId="0" applyNumberFormat="1" applyFont="1" applyFill="1" applyBorder="1" applyAlignment="1">
      <alignment horizontal="center"/>
    </xf>
    <xf numFmtId="37" fontId="3" fillId="31" borderId="18" xfId="0" applyNumberFormat="1" applyFont="1" applyFill="1" applyBorder="1" applyAlignment="1">
      <alignment horizontal="center"/>
    </xf>
    <xf numFmtId="37" fontId="3" fillId="31" borderId="20" xfId="0" applyNumberFormat="1" applyFont="1" applyFill="1" applyBorder="1" applyAlignment="1">
      <alignment horizontal="center"/>
    </xf>
    <xf numFmtId="37" fontId="3" fillId="31" borderId="14" xfId="0" applyNumberFormat="1" applyFont="1" applyFill="1" applyBorder="1" applyAlignment="1">
      <alignment horizontal="center"/>
    </xf>
    <xf numFmtId="37" fontId="3" fillId="31" borderId="23" xfId="0" applyNumberFormat="1" applyFont="1" applyFill="1" applyBorder="1" applyAlignment="1">
      <alignment horizontal="center"/>
    </xf>
    <xf numFmtId="172" fontId="0" fillId="0" borderId="0" xfId="0" applyNumberFormat="1"/>
    <xf numFmtId="0" fontId="3" fillId="0" borderId="14" xfId="0" applyFont="1" applyBorder="1" applyAlignment="1">
      <alignment horizontal="center"/>
    </xf>
    <xf numFmtId="170" fontId="4" fillId="0" borderId="17" xfId="449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56" fillId="0" borderId="0" xfId="0" applyFont="1" applyAlignment="1">
      <alignment horizontal="left" vertical="top" wrapText="1"/>
    </xf>
    <xf numFmtId="0" fontId="25" fillId="0" borderId="0" xfId="449" applyNumberFormat="1" applyFont="1" applyAlignment="1">
      <alignment horizontal="center"/>
    </xf>
    <xf numFmtId="0" fontId="54" fillId="0" borderId="0" xfId="0" applyFont="1" applyAlignment="1">
      <alignment horizontal="left" vertical="top" wrapText="1"/>
    </xf>
    <xf numFmtId="170" fontId="4" fillId="27" borderId="17" xfId="449" applyNumberFormat="1" applyFont="1" applyFill="1" applyBorder="1" applyAlignment="1">
      <alignment horizontal="center"/>
    </xf>
    <xf numFmtId="166" fontId="23" fillId="0" borderId="17" xfId="0" applyNumberFormat="1" applyFont="1" applyBorder="1" applyAlignment="1">
      <alignment horizontal="center"/>
    </xf>
    <xf numFmtId="166" fontId="23" fillId="31" borderId="31" xfId="409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66" fontId="23" fillId="31" borderId="30" xfId="409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6" fontId="23" fillId="0" borderId="31" xfId="0" applyNumberFormat="1" applyFont="1" applyBorder="1" applyAlignment="1">
      <alignment horizontal="center"/>
    </xf>
    <xf numFmtId="9" fontId="0" fillId="0" borderId="0" xfId="449" applyFont="1" applyAlignment="1">
      <alignment horizontal="center"/>
    </xf>
    <xf numFmtId="0" fontId="59" fillId="0" borderId="20" xfId="0" applyFont="1" applyBorder="1" applyAlignment="1">
      <alignment vertical="top" wrapText="1" readingOrder="1"/>
    </xf>
    <xf numFmtId="0" fontId="59" fillId="0" borderId="0" xfId="0" applyFont="1" applyAlignment="1">
      <alignment vertical="top" wrapText="1" readingOrder="1"/>
    </xf>
    <xf numFmtId="3" fontId="3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52" fillId="31" borderId="21" xfId="0" applyFont="1" applyFill="1" applyBorder="1" applyAlignment="1">
      <alignment horizontal="center" vertical="center" wrapText="1"/>
    </xf>
    <xf numFmtId="1" fontId="31" fillId="27" borderId="14" xfId="411" applyNumberFormat="1" applyFont="1" applyFill="1" applyBorder="1" applyAlignment="1">
      <alignment horizontal="center" vertical="center"/>
    </xf>
    <xf numFmtId="172" fontId="1" fillId="0" borderId="0" xfId="612" applyNumberFormat="1" applyAlignment="1">
      <alignment horizontal="center"/>
    </xf>
    <xf numFmtId="172" fontId="1" fillId="0" borderId="18" xfId="612" applyNumberFormat="1" applyBorder="1" applyAlignment="1">
      <alignment horizontal="center"/>
    </xf>
    <xf numFmtId="172" fontId="1" fillId="0" borderId="14" xfId="612" applyNumberFormat="1" applyBorder="1" applyAlignment="1">
      <alignment horizontal="center"/>
    </xf>
    <xf numFmtId="168" fontId="23" fillId="27" borderId="0" xfId="411" applyNumberFormat="1" applyFont="1" applyFill="1" applyBorder="1" applyAlignment="1">
      <alignment vertical="center"/>
    </xf>
    <xf numFmtId="1" fontId="31" fillId="27" borderId="18" xfId="411" applyNumberFormat="1" applyFont="1" applyFill="1" applyBorder="1" applyAlignment="1">
      <alignment horizontal="center" vertical="center"/>
    </xf>
    <xf numFmtId="172" fontId="1" fillId="0" borderId="20" xfId="612" applyNumberFormat="1" applyBorder="1" applyAlignment="1">
      <alignment horizontal="center"/>
    </xf>
    <xf numFmtId="1" fontId="31" fillId="27" borderId="15" xfId="411" applyNumberFormat="1" applyFont="1" applyFill="1" applyBorder="1" applyAlignment="1">
      <alignment horizontal="center" vertical="center"/>
    </xf>
    <xf numFmtId="170" fontId="3" fillId="0" borderId="0" xfId="0" applyNumberFormat="1" applyFont="1"/>
    <xf numFmtId="0" fontId="3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0" fontId="63" fillId="0" borderId="0" xfId="449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vertical="top" wrapText="1"/>
    </xf>
    <xf numFmtId="166" fontId="2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166" fontId="23" fillId="31" borderId="18" xfId="409" applyNumberFormat="1" applyFont="1" applyFill="1" applyBorder="1" applyAlignment="1">
      <alignment horizontal="center"/>
    </xf>
    <xf numFmtId="166" fontId="23" fillId="31" borderId="14" xfId="409" applyNumberFormat="1" applyFont="1" applyFill="1" applyBorder="1" applyAlignment="1">
      <alignment horizontal="center"/>
    </xf>
    <xf numFmtId="166" fontId="2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7" fontId="64" fillId="31" borderId="23" xfId="0" applyNumberFormat="1" applyFont="1" applyFill="1" applyBorder="1" applyAlignment="1">
      <alignment horizontal="center"/>
    </xf>
    <xf numFmtId="37" fontId="64" fillId="31" borderId="17" xfId="0" applyNumberFormat="1" applyFont="1" applyFill="1" applyBorder="1" applyAlignment="1">
      <alignment horizontal="center"/>
    </xf>
    <xf numFmtId="9" fontId="64" fillId="31" borderId="15" xfId="449" applyFont="1" applyFill="1" applyBorder="1" applyAlignment="1">
      <alignment horizontal="center"/>
    </xf>
    <xf numFmtId="170" fontId="64" fillId="31" borderId="15" xfId="449" applyNumberFormat="1" applyFont="1" applyFill="1" applyBorder="1" applyAlignment="1">
      <alignment horizontal="center"/>
    </xf>
    <xf numFmtId="9" fontId="3" fillId="31" borderId="14" xfId="449" applyFont="1" applyFill="1" applyBorder="1" applyAlignment="1">
      <alignment horizontal="center"/>
    </xf>
    <xf numFmtId="170" fontId="23" fillId="27" borderId="18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3" fontId="4" fillId="27" borderId="17" xfId="0" applyNumberFormat="1" applyFont="1" applyFill="1" applyBorder="1" applyAlignment="1">
      <alignment horizontal="right"/>
    </xf>
    <xf numFmtId="17" fontId="3" fillId="0" borderId="2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6" fillId="0" borderId="0" xfId="0" applyFont="1" applyAlignment="1">
      <alignment vertical="top" wrapText="1"/>
    </xf>
    <xf numFmtId="172" fontId="1" fillId="0" borderId="22" xfId="612" applyNumberFormat="1" applyBorder="1" applyAlignment="1">
      <alignment horizontal="center"/>
    </xf>
    <xf numFmtId="0" fontId="0" fillId="0" borderId="20" xfId="0" applyBorder="1"/>
    <xf numFmtId="172" fontId="1" fillId="0" borderId="31" xfId="612" applyNumberFormat="1" applyBorder="1" applyAlignment="1">
      <alignment horizontal="center"/>
    </xf>
    <xf numFmtId="172" fontId="1" fillId="0" borderId="15" xfId="612" applyNumberFormat="1" applyBorder="1" applyAlignment="1">
      <alignment horizontal="center"/>
    </xf>
    <xf numFmtId="172" fontId="1" fillId="0" borderId="32" xfId="612" applyNumberFormat="1" applyBorder="1" applyAlignment="1">
      <alignment horizontal="center"/>
    </xf>
    <xf numFmtId="0" fontId="65" fillId="0" borderId="0" xfId="0" applyFont="1" applyAlignment="1">
      <alignment horizontal="center"/>
    </xf>
    <xf numFmtId="17" fontId="4" fillId="0" borderId="17" xfId="0" applyNumberFormat="1" applyFont="1" applyBorder="1" applyAlignment="1">
      <alignment horizontal="center"/>
    </xf>
    <xf numFmtId="17" fontId="52" fillId="31" borderId="21" xfId="0" applyNumberFormat="1" applyFont="1" applyFill="1" applyBorder="1" applyAlignment="1">
      <alignment horizontal="center" vertical="center" wrapText="1"/>
    </xf>
    <xf numFmtId="17" fontId="3" fillId="0" borderId="17" xfId="0" applyNumberFormat="1" applyFont="1" applyBorder="1" applyAlignment="1">
      <alignment horizontal="center"/>
    </xf>
    <xf numFmtId="17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7" fontId="52" fillId="31" borderId="21" xfId="0" quotePrefix="1" applyNumberFormat="1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/>
    </xf>
    <xf numFmtId="166" fontId="23" fillId="0" borderId="15" xfId="0" applyNumberFormat="1" applyFont="1" applyBorder="1" applyAlignment="1">
      <alignment horizontal="center"/>
    </xf>
    <xf numFmtId="170" fontId="3" fillId="27" borderId="0" xfId="0" applyNumberFormat="1" applyFont="1" applyFill="1" applyAlignment="1">
      <alignment horizontal="center"/>
    </xf>
    <xf numFmtId="0" fontId="54" fillId="0" borderId="16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7" fontId="34" fillId="0" borderId="28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24" fillId="31" borderId="0" xfId="0" applyFont="1" applyFill="1" applyAlignment="1">
      <alignment horizontal="center" wrapText="1"/>
    </xf>
    <xf numFmtId="0" fontId="25" fillId="31" borderId="0" xfId="0" applyFont="1" applyFill="1" applyAlignment="1">
      <alignment horizontal="center" wrapText="1"/>
    </xf>
    <xf numFmtId="0" fontId="4" fillId="27" borderId="26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center" vertical="center" wrapText="1"/>
    </xf>
    <xf numFmtId="0" fontId="27" fillId="27" borderId="29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7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7" fontId="34" fillId="0" borderId="28" xfId="0" quotePrefix="1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52" fillId="31" borderId="18" xfId="0" applyFont="1" applyFill="1" applyBorder="1" applyAlignment="1">
      <alignment horizontal="center" vertical="center"/>
    </xf>
    <xf numFmtId="0" fontId="52" fillId="31" borderId="15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171" fontId="52" fillId="31" borderId="23" xfId="0" applyNumberFormat="1" applyFont="1" applyFill="1" applyBorder="1" applyAlignment="1">
      <alignment horizontal="center" vertical="center" wrapText="1"/>
    </xf>
    <xf numFmtId="171" fontId="52" fillId="31" borderId="24" xfId="0" applyNumberFormat="1" applyFont="1" applyFill="1" applyBorder="1" applyAlignment="1">
      <alignment horizontal="center" vertical="center" wrapText="1"/>
    </xf>
    <xf numFmtId="171" fontId="52" fillId="31" borderId="25" xfId="0" applyNumberFormat="1" applyFont="1" applyFill="1" applyBorder="1" applyAlignment="1">
      <alignment horizontal="center" vertical="center" wrapText="1"/>
    </xf>
    <xf numFmtId="0" fontId="52" fillId="31" borderId="23" xfId="0" applyFont="1" applyFill="1" applyBorder="1" applyAlignment="1">
      <alignment horizontal="center" vertical="center" wrapText="1"/>
    </xf>
    <xf numFmtId="0" fontId="52" fillId="31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31" fillId="0" borderId="1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52" fillId="31" borderId="18" xfId="0" applyFont="1" applyFill="1" applyBorder="1" applyAlignment="1">
      <alignment horizontal="center" vertical="center" wrapText="1"/>
    </xf>
    <xf numFmtId="0" fontId="52" fillId="31" borderId="15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top" wrapText="1" readingOrder="1"/>
    </xf>
    <xf numFmtId="0" fontId="62" fillId="0" borderId="0" xfId="0" applyFont="1" applyAlignment="1">
      <alignment horizontal="center" vertical="top" wrapText="1" readingOrder="1"/>
    </xf>
    <xf numFmtId="0" fontId="62" fillId="0" borderId="0" xfId="0" applyFont="1" applyAlignment="1">
      <alignment horizontal="center" vertical="center" wrapText="1" readingOrder="1"/>
    </xf>
    <xf numFmtId="0" fontId="56" fillId="0" borderId="0" xfId="0" applyFont="1" applyAlignment="1">
      <alignment horizontal="left" vertical="top" wrapText="1"/>
    </xf>
    <xf numFmtId="0" fontId="25" fillId="0" borderId="0" xfId="449" applyNumberFormat="1" applyFont="1" applyAlignment="1">
      <alignment horizontal="center" vertical="center"/>
    </xf>
  </cellXfs>
  <cellStyles count="613">
    <cellStyle name="20% - Énfasis1" xfId="1" builtinId="30" customBuiltin="1"/>
    <cellStyle name="20% - Énfasis1 10" xfId="2"/>
    <cellStyle name="20% - Énfasis1 11" xfId="3"/>
    <cellStyle name="20% - Énfasis1 12" xfId="4"/>
    <cellStyle name="20% - Énfasis1 13" xfId="5"/>
    <cellStyle name="20% - Énfasis1 14" xfId="560"/>
    <cellStyle name="20% - Énfasis1 2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1 9" xfId="13"/>
    <cellStyle name="20% - Énfasis2" xfId="14" builtinId="34" customBuiltin="1"/>
    <cellStyle name="20% - Énfasis2 10" xfId="15"/>
    <cellStyle name="20% - Énfasis2 11" xfId="16"/>
    <cellStyle name="20% - Énfasis2 12" xfId="17"/>
    <cellStyle name="20% - Énfasis2 13" xfId="18"/>
    <cellStyle name="20% - Énfasis2 14" xfId="561"/>
    <cellStyle name="20% - Énfasis2 2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2 8" xfId="25"/>
    <cellStyle name="20% - Énfasis2 9" xfId="26"/>
    <cellStyle name="20% - Énfasis3" xfId="27" builtinId="38" customBuiltin="1"/>
    <cellStyle name="20% - Énfasis3 10" xfId="28"/>
    <cellStyle name="20% - Énfasis3 11" xfId="29"/>
    <cellStyle name="20% - Énfasis3 12" xfId="30"/>
    <cellStyle name="20% - Énfasis3 13" xfId="31"/>
    <cellStyle name="20% - Énfasis3 14" xfId="562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3 9" xfId="39"/>
    <cellStyle name="20% - Énfasis4" xfId="40" builtinId="42" customBuiltin="1"/>
    <cellStyle name="20% - Énfasis4 10" xfId="41"/>
    <cellStyle name="20% - Énfasis4 11" xfId="42"/>
    <cellStyle name="20% - Énfasis4 12" xfId="43"/>
    <cellStyle name="20% - Énfasis4 13" xfId="44"/>
    <cellStyle name="20% - Énfasis4 14" xfId="563"/>
    <cellStyle name="20% - Énfasis4 2" xfId="45"/>
    <cellStyle name="20% - Énfasis4 3" xfId="46"/>
    <cellStyle name="20% - Énfasis4 4" xfId="47"/>
    <cellStyle name="20% - Énfasis4 5" xfId="48"/>
    <cellStyle name="20% - Énfasis4 6" xfId="49"/>
    <cellStyle name="20% - Énfasis4 7" xfId="50"/>
    <cellStyle name="20% - Énfasis4 8" xfId="51"/>
    <cellStyle name="20% - Énfasis4 9" xfId="52"/>
    <cellStyle name="20% - Énfasis5" xfId="53" builtinId="46" customBuiltin="1"/>
    <cellStyle name="20% - Énfasis5 10" xfId="54"/>
    <cellStyle name="20% - Énfasis5 11" xfId="55"/>
    <cellStyle name="20% - Énfasis5 12" xfId="56"/>
    <cellStyle name="20% - Énfasis5 13" xfId="57"/>
    <cellStyle name="20% - Énfasis5 14" xfId="564"/>
    <cellStyle name="20% - Énfasis5 2" xfId="58"/>
    <cellStyle name="20% - Énfasis5 3" xfId="59"/>
    <cellStyle name="20% - Énfasis5 4" xfId="60"/>
    <cellStyle name="20% - Énfasis5 5" xfId="61"/>
    <cellStyle name="20% - Énfasis5 6" xfId="62"/>
    <cellStyle name="20% - Énfasis5 7" xfId="63"/>
    <cellStyle name="20% - Énfasis5 8" xfId="64"/>
    <cellStyle name="20% - Énfasis5 9" xfId="65"/>
    <cellStyle name="20% - Énfasis6" xfId="66" builtinId="50" customBuiltin="1"/>
    <cellStyle name="20% - Énfasis6 10" xfId="67"/>
    <cellStyle name="20% - Énfasis6 11" xfId="68"/>
    <cellStyle name="20% - Énfasis6 12" xfId="69"/>
    <cellStyle name="20% - Énfasis6 13" xfId="70"/>
    <cellStyle name="20% - Énfasis6 14" xfId="565"/>
    <cellStyle name="20% - Énfasis6 2" xfId="71"/>
    <cellStyle name="20% - Énfasis6 3" xfId="72"/>
    <cellStyle name="20% - Énfasis6 4" xfId="73"/>
    <cellStyle name="20% - Énfasis6 5" xfId="74"/>
    <cellStyle name="20% - Énfasis6 6" xfId="75"/>
    <cellStyle name="20% - Énfasis6 7" xfId="76"/>
    <cellStyle name="20% - Énfasis6 8" xfId="77"/>
    <cellStyle name="20% - Énfasis6 9" xfId="78"/>
    <cellStyle name="40% - Énfasis1" xfId="79" builtinId="31" customBuiltin="1"/>
    <cellStyle name="40% - Énfasis1 10" xfId="80"/>
    <cellStyle name="40% - Énfasis1 11" xfId="81"/>
    <cellStyle name="40% - Énfasis1 12" xfId="82"/>
    <cellStyle name="40% - Énfasis1 13" xfId="83"/>
    <cellStyle name="40% - Énfasis1 14" xfId="84"/>
    <cellStyle name="40% - Énfasis1 15" xfId="566"/>
    <cellStyle name="40% - Énfasis1 2" xfId="85"/>
    <cellStyle name="40% - Énfasis1 3" xfId="86"/>
    <cellStyle name="40% - Énfasis1 4" xfId="87"/>
    <cellStyle name="40% - Énfasis1 5" xfId="88"/>
    <cellStyle name="40% - Énfasis1 6" xfId="89"/>
    <cellStyle name="40% - Énfasis1 7" xfId="90"/>
    <cellStyle name="40% - Énfasis1 8" xfId="91"/>
    <cellStyle name="40% - Énfasis1 9" xfId="92"/>
    <cellStyle name="40% - Énfasis2" xfId="93" builtinId="35" customBuiltin="1"/>
    <cellStyle name="40% - Énfasis2 10" xfId="94"/>
    <cellStyle name="40% - Énfasis2 11" xfId="95"/>
    <cellStyle name="40% - Énfasis2 12" xfId="96"/>
    <cellStyle name="40% - Énfasis2 13" xfId="97"/>
    <cellStyle name="40% - Énfasis2 14" xfId="567"/>
    <cellStyle name="40% - Énfasis2 2" xfId="98"/>
    <cellStyle name="40% - Énfasis2 3" xfId="99"/>
    <cellStyle name="40% - Énfasis2 4" xfId="100"/>
    <cellStyle name="40% - Énfasis2 5" xfId="101"/>
    <cellStyle name="40% - Énfasis2 6" xfId="102"/>
    <cellStyle name="40% - Énfasis2 7" xfId="103"/>
    <cellStyle name="40% - Énfasis2 8" xfId="104"/>
    <cellStyle name="40% - Énfasis2 9" xfId="105"/>
    <cellStyle name="40% - Énfasis3" xfId="106" builtinId="39" customBuiltin="1"/>
    <cellStyle name="40% - Énfasis3 10" xfId="107"/>
    <cellStyle name="40% - Énfasis3 11" xfId="108"/>
    <cellStyle name="40% - Énfasis3 12" xfId="109"/>
    <cellStyle name="40% - Énfasis3 13" xfId="110"/>
    <cellStyle name="40% - Énfasis3 14" xfId="568"/>
    <cellStyle name="40% - Énfasis3 2" xfId="111"/>
    <cellStyle name="40% - Énfasis3 3" xfId="112"/>
    <cellStyle name="40% - Énfasis3 4" xfId="113"/>
    <cellStyle name="40% - Énfasis3 5" xfId="114"/>
    <cellStyle name="40% - Énfasis3 6" xfId="115"/>
    <cellStyle name="40% - Énfasis3 7" xfId="116"/>
    <cellStyle name="40% - Énfasis3 8" xfId="117"/>
    <cellStyle name="40% - Énfasis3 9" xfId="118"/>
    <cellStyle name="40% - Énfasis4" xfId="119" builtinId="43" customBuiltin="1"/>
    <cellStyle name="40% - Énfasis4 10" xfId="120"/>
    <cellStyle name="40% - Énfasis4 11" xfId="121"/>
    <cellStyle name="40% - Énfasis4 12" xfId="122"/>
    <cellStyle name="40% - Énfasis4 13" xfId="123"/>
    <cellStyle name="40% - Énfasis4 14" xfId="569"/>
    <cellStyle name="40% - Énfasis4 2" xfId="124"/>
    <cellStyle name="40% - Énfasis4 3" xfId="125"/>
    <cellStyle name="40% - Énfasis4 4" xfId="126"/>
    <cellStyle name="40% - Énfasis4 5" xfId="127"/>
    <cellStyle name="40% - Énfasis4 6" xfId="128"/>
    <cellStyle name="40% - Énfasis4 7" xfId="129"/>
    <cellStyle name="40% - Énfasis4 8" xfId="130"/>
    <cellStyle name="40% - Énfasis4 9" xfId="131"/>
    <cellStyle name="40% - Énfasis5" xfId="132" builtinId="47" customBuiltin="1"/>
    <cellStyle name="40% - Énfasis5 10" xfId="133"/>
    <cellStyle name="40% - Énfasis5 11" xfId="134"/>
    <cellStyle name="40% - Énfasis5 12" xfId="135"/>
    <cellStyle name="40% - Énfasis5 13" xfId="136"/>
    <cellStyle name="40% - Énfasis5 14" xfId="570"/>
    <cellStyle name="40% - Énfasis5 2" xfId="137"/>
    <cellStyle name="40% - Énfasis5 3" xfId="138"/>
    <cellStyle name="40% - Énfasis5 4" xfId="139"/>
    <cellStyle name="40% - Énfasis5 5" xfId="140"/>
    <cellStyle name="40% - Énfasis5 6" xfId="141"/>
    <cellStyle name="40% - Énfasis5 7" xfId="142"/>
    <cellStyle name="40% - Énfasis5 8" xfId="143"/>
    <cellStyle name="40% - Énfasis5 9" xfId="144"/>
    <cellStyle name="40% - Énfasis6" xfId="145" builtinId="51" customBuiltin="1"/>
    <cellStyle name="40% - Énfasis6 10" xfId="146"/>
    <cellStyle name="40% - Énfasis6 11" xfId="147"/>
    <cellStyle name="40% - Énfasis6 12" xfId="148"/>
    <cellStyle name="40% - Énfasis6 13" xfId="149"/>
    <cellStyle name="40% - Énfasis6 14" xfId="571"/>
    <cellStyle name="40% - Énfasis6 2" xfId="150"/>
    <cellStyle name="40% - Énfasis6 3" xfId="151"/>
    <cellStyle name="40% - Énfasis6 4" xfId="152"/>
    <cellStyle name="40% - Énfasis6 5" xfId="153"/>
    <cellStyle name="40% - Énfasis6 6" xfId="154"/>
    <cellStyle name="40% - Énfasis6 7" xfId="155"/>
    <cellStyle name="40% - Énfasis6 8" xfId="156"/>
    <cellStyle name="40% - Énfasis6 9" xfId="157"/>
    <cellStyle name="60% - Énfasis1" xfId="158" builtinId="32" customBuiltin="1"/>
    <cellStyle name="60% - Énfasis1 10" xfId="159"/>
    <cellStyle name="60% - Énfasis1 11" xfId="160"/>
    <cellStyle name="60% - Énfasis1 12" xfId="161"/>
    <cellStyle name="60% - Énfasis1 13" xfId="162"/>
    <cellStyle name="60% - Énfasis1 14" xfId="572"/>
    <cellStyle name="60% - Énfasis1 2" xfId="163"/>
    <cellStyle name="60% - Énfasis1 3" xfId="164"/>
    <cellStyle name="60% - Énfasis1 4" xfId="165"/>
    <cellStyle name="60% - Énfasis1 5" xfId="166"/>
    <cellStyle name="60% - Énfasis1 6" xfId="167"/>
    <cellStyle name="60% - Énfasis1 7" xfId="168"/>
    <cellStyle name="60% - Énfasis1 8" xfId="169"/>
    <cellStyle name="60% - Énfasis1 9" xfId="170"/>
    <cellStyle name="60% - Énfasis2" xfId="171" builtinId="36" customBuiltin="1"/>
    <cellStyle name="60% - Énfasis2 10" xfId="172"/>
    <cellStyle name="60% - Énfasis2 11" xfId="173"/>
    <cellStyle name="60% - Énfasis2 12" xfId="174"/>
    <cellStyle name="60% - Énfasis2 13" xfId="175"/>
    <cellStyle name="60% - Énfasis2 14" xfId="573"/>
    <cellStyle name="60% - Énfasis2 2" xfId="176"/>
    <cellStyle name="60% - Énfasis2 3" xfId="177"/>
    <cellStyle name="60% - Énfasis2 4" xfId="178"/>
    <cellStyle name="60% - Énfasis2 5" xfId="179"/>
    <cellStyle name="60% - Énfasis2 6" xfId="180"/>
    <cellStyle name="60% - Énfasis2 7" xfId="181"/>
    <cellStyle name="60% - Énfasis2 8" xfId="182"/>
    <cellStyle name="60% - Énfasis2 9" xfId="183"/>
    <cellStyle name="60% - Énfasis3" xfId="184" builtinId="40" customBuiltin="1"/>
    <cellStyle name="60% - Énfasis3 10" xfId="185"/>
    <cellStyle name="60% - Énfasis3 11" xfId="186"/>
    <cellStyle name="60% - Énfasis3 12" xfId="187"/>
    <cellStyle name="60% - Énfasis3 13" xfId="188"/>
    <cellStyle name="60% - Énfasis3 14" xfId="574"/>
    <cellStyle name="60% - Énfasis3 2" xfId="189"/>
    <cellStyle name="60% - Énfasis3 3" xfId="190"/>
    <cellStyle name="60% - Énfasis3 4" xfId="191"/>
    <cellStyle name="60% - Énfasis3 5" xfId="192"/>
    <cellStyle name="60% - Énfasis3 6" xfId="193"/>
    <cellStyle name="60% - Énfasis3 7" xfId="194"/>
    <cellStyle name="60% - Énfasis3 8" xfId="195"/>
    <cellStyle name="60% - Énfasis3 9" xfId="196"/>
    <cellStyle name="60% - Énfasis4" xfId="197" builtinId="44" customBuiltin="1"/>
    <cellStyle name="60% - Énfasis4 10" xfId="198"/>
    <cellStyle name="60% - Énfasis4 11" xfId="199"/>
    <cellStyle name="60% - Énfasis4 12" xfId="200"/>
    <cellStyle name="60% - Énfasis4 13" xfId="201"/>
    <cellStyle name="60% - Énfasis4 14" xfId="575"/>
    <cellStyle name="60% - Énfasis4 2" xfId="202"/>
    <cellStyle name="60% - Énfasis4 3" xfId="203"/>
    <cellStyle name="60% - Énfasis4 4" xfId="204"/>
    <cellStyle name="60% - Énfasis4 5" xfId="205"/>
    <cellStyle name="60% - Énfasis4 6" xfId="206"/>
    <cellStyle name="60% - Énfasis4 7" xfId="207"/>
    <cellStyle name="60% - Énfasis4 8" xfId="208"/>
    <cellStyle name="60% - Énfasis4 9" xfId="209"/>
    <cellStyle name="60% - Énfasis5" xfId="210" builtinId="48" customBuiltin="1"/>
    <cellStyle name="60% - Énfasis5 10" xfId="211"/>
    <cellStyle name="60% - Énfasis5 11" xfId="212"/>
    <cellStyle name="60% - Énfasis5 12" xfId="213"/>
    <cellStyle name="60% - Énfasis5 13" xfId="214"/>
    <cellStyle name="60% - Énfasis5 14" xfId="576"/>
    <cellStyle name="60% - Énfasis5 2" xfId="215"/>
    <cellStyle name="60% - Énfasis5 3" xfId="216"/>
    <cellStyle name="60% - Énfasis5 4" xfId="217"/>
    <cellStyle name="60% - Énfasis5 5" xfId="218"/>
    <cellStyle name="60% - Énfasis5 6" xfId="219"/>
    <cellStyle name="60% - Énfasis5 7" xfId="220"/>
    <cellStyle name="60% - Énfasis5 8" xfId="221"/>
    <cellStyle name="60% - Énfasis5 9" xfId="222"/>
    <cellStyle name="60% - Énfasis6" xfId="223" builtinId="52" customBuiltin="1"/>
    <cellStyle name="60% - Énfasis6 10" xfId="224"/>
    <cellStyle name="60% - Énfasis6 11" xfId="225"/>
    <cellStyle name="60% - Énfasis6 12" xfId="226"/>
    <cellStyle name="60% - Énfasis6 13" xfId="227"/>
    <cellStyle name="60% - Énfasis6 14" xfId="577"/>
    <cellStyle name="60% - Énfasis6 2" xfId="228"/>
    <cellStyle name="60% - Énfasis6 3" xfId="229"/>
    <cellStyle name="60% - Énfasis6 4" xfId="230"/>
    <cellStyle name="60% - Énfasis6 5" xfId="231"/>
    <cellStyle name="60% - Énfasis6 6" xfId="232"/>
    <cellStyle name="60% - Énfasis6 7" xfId="233"/>
    <cellStyle name="60% - Énfasis6 8" xfId="234"/>
    <cellStyle name="60% - Énfasis6 9" xfId="235"/>
    <cellStyle name="Buena" xfId="236" builtinId="26" customBuiltin="1"/>
    <cellStyle name="Buena 10" xfId="237"/>
    <cellStyle name="Buena 11" xfId="238"/>
    <cellStyle name="Buena 12" xfId="239"/>
    <cellStyle name="Buena 13" xfId="240"/>
    <cellStyle name="Buena 14" xfId="578"/>
    <cellStyle name="Buena 2" xfId="241"/>
    <cellStyle name="Buena 3" xfId="242"/>
    <cellStyle name="Buena 4" xfId="243"/>
    <cellStyle name="Buena 5" xfId="244"/>
    <cellStyle name="Buena 6" xfId="245"/>
    <cellStyle name="Buena 7" xfId="246"/>
    <cellStyle name="Buena 8" xfId="247"/>
    <cellStyle name="Buena 9" xfId="248"/>
    <cellStyle name="Cálculo" xfId="249" builtinId="22" customBuiltin="1"/>
    <cellStyle name="Cálculo 10" xfId="250"/>
    <cellStyle name="Cálculo 11" xfId="251"/>
    <cellStyle name="Cálculo 12" xfId="252"/>
    <cellStyle name="Cálculo 13" xfId="253"/>
    <cellStyle name="Cálculo 14" xfId="579"/>
    <cellStyle name="Cálculo 2" xfId="254"/>
    <cellStyle name="Cálculo 3" xfId="255"/>
    <cellStyle name="Cálculo 4" xfId="256"/>
    <cellStyle name="Cálculo 5" xfId="257"/>
    <cellStyle name="Cálculo 6" xfId="258"/>
    <cellStyle name="Cálculo 7" xfId="259"/>
    <cellStyle name="Cálculo 8" xfId="260"/>
    <cellStyle name="Cálculo 9" xfId="261"/>
    <cellStyle name="Celda de comprobación" xfId="262" builtinId="23" customBuiltin="1"/>
    <cellStyle name="Celda de comprobación 10" xfId="263"/>
    <cellStyle name="Celda de comprobación 11" xfId="264"/>
    <cellStyle name="Celda de comprobación 12" xfId="265"/>
    <cellStyle name="Celda de comprobación 13" xfId="266"/>
    <cellStyle name="Celda de comprobación 14" xfId="580"/>
    <cellStyle name="Celda de comprobación 2" xfId="267"/>
    <cellStyle name="Celda de comprobación 3" xfId="268"/>
    <cellStyle name="Celda de comprobación 4" xfId="269"/>
    <cellStyle name="Celda de comprobación 5" xfId="270"/>
    <cellStyle name="Celda de comprobación 6" xfId="271"/>
    <cellStyle name="Celda de comprobación 7" xfId="272"/>
    <cellStyle name="Celda de comprobación 8" xfId="273"/>
    <cellStyle name="Celda de comprobación 9" xfId="274"/>
    <cellStyle name="Celda vinculada" xfId="275" builtinId="24" customBuiltin="1"/>
    <cellStyle name="Celda vinculada 10" xfId="276"/>
    <cellStyle name="Celda vinculada 11" xfId="277"/>
    <cellStyle name="Celda vinculada 12" xfId="278"/>
    <cellStyle name="Celda vinculada 13" xfId="279"/>
    <cellStyle name="Celda vinculada 14" xfId="581"/>
    <cellStyle name="Celda vinculada 2" xfId="280"/>
    <cellStyle name="Celda vinculada 3" xfId="281"/>
    <cellStyle name="Celda vinculada 4" xfId="282"/>
    <cellStyle name="Celda vinculada 5" xfId="283"/>
    <cellStyle name="Celda vinculada 6" xfId="284"/>
    <cellStyle name="Celda vinculada 7" xfId="285"/>
    <cellStyle name="Celda vinculada 8" xfId="286"/>
    <cellStyle name="Celda vinculada 9" xfId="287"/>
    <cellStyle name="Encabezado 4" xfId="288" builtinId="19" customBuiltin="1"/>
    <cellStyle name="Encabezado 4 10" xfId="289"/>
    <cellStyle name="Encabezado 4 11" xfId="290"/>
    <cellStyle name="Encabezado 4 12" xfId="291"/>
    <cellStyle name="Encabezado 4 13" xfId="292"/>
    <cellStyle name="Encabezado 4 14" xfId="582"/>
    <cellStyle name="Encabezado 4 2" xfId="293"/>
    <cellStyle name="Encabezado 4 3" xfId="294"/>
    <cellStyle name="Encabezado 4 4" xfId="295"/>
    <cellStyle name="Encabezado 4 5" xfId="296"/>
    <cellStyle name="Encabezado 4 6" xfId="297"/>
    <cellStyle name="Encabezado 4 7" xfId="298"/>
    <cellStyle name="Encabezado 4 8" xfId="299"/>
    <cellStyle name="Encabezado 4 9" xfId="300"/>
    <cellStyle name="Énfasis1" xfId="301" builtinId="29" customBuiltin="1"/>
    <cellStyle name="Énfasis1 10" xfId="302"/>
    <cellStyle name="Énfasis1 11" xfId="303"/>
    <cellStyle name="Énfasis1 12" xfId="304"/>
    <cellStyle name="Énfasis1 13" xfId="305"/>
    <cellStyle name="Énfasis1 14" xfId="306"/>
    <cellStyle name="Énfasis1 15" xfId="583"/>
    <cellStyle name="Énfasis1 2" xfId="307"/>
    <cellStyle name="Énfasis1 3" xfId="308"/>
    <cellStyle name="Énfasis1 4" xfId="309"/>
    <cellStyle name="Énfasis1 5" xfId="310"/>
    <cellStyle name="Énfasis1 6" xfId="311"/>
    <cellStyle name="Énfasis1 7" xfId="312"/>
    <cellStyle name="Énfasis1 8" xfId="313"/>
    <cellStyle name="Énfasis1 9" xfId="314"/>
    <cellStyle name="Énfasis2" xfId="315" builtinId="33" customBuiltin="1"/>
    <cellStyle name="Énfasis2 10" xfId="316"/>
    <cellStyle name="Énfasis2 11" xfId="317"/>
    <cellStyle name="Énfasis2 12" xfId="318"/>
    <cellStyle name="Énfasis2 13" xfId="319"/>
    <cellStyle name="Énfasis2 14" xfId="584"/>
    <cellStyle name="Énfasis2 2" xfId="320"/>
    <cellStyle name="Énfasis2 3" xfId="321"/>
    <cellStyle name="Énfasis2 4" xfId="322"/>
    <cellStyle name="Énfasis2 5" xfId="323"/>
    <cellStyle name="Énfasis2 6" xfId="324"/>
    <cellStyle name="Énfasis2 7" xfId="325"/>
    <cellStyle name="Énfasis2 8" xfId="326"/>
    <cellStyle name="Énfasis2 9" xfId="327"/>
    <cellStyle name="Énfasis3" xfId="328" builtinId="37" customBuiltin="1"/>
    <cellStyle name="Énfasis3 10" xfId="329"/>
    <cellStyle name="Énfasis3 11" xfId="330"/>
    <cellStyle name="Énfasis3 12" xfId="331"/>
    <cellStyle name="Énfasis3 13" xfId="332"/>
    <cellStyle name="Énfasis3 14" xfId="585"/>
    <cellStyle name="Énfasis3 2" xfId="333"/>
    <cellStyle name="Énfasis3 3" xfId="334"/>
    <cellStyle name="Énfasis3 4" xfId="335"/>
    <cellStyle name="Énfasis3 5" xfId="336"/>
    <cellStyle name="Énfasis3 6" xfId="337"/>
    <cellStyle name="Énfasis3 7" xfId="338"/>
    <cellStyle name="Énfasis3 8" xfId="339"/>
    <cellStyle name="Énfasis3 9" xfId="340"/>
    <cellStyle name="Énfasis4" xfId="341" builtinId="41" customBuiltin="1"/>
    <cellStyle name="Énfasis4 10" xfId="342"/>
    <cellStyle name="Énfasis4 11" xfId="343"/>
    <cellStyle name="Énfasis4 12" xfId="344"/>
    <cellStyle name="Énfasis4 13" xfId="345"/>
    <cellStyle name="Énfasis4 14" xfId="586"/>
    <cellStyle name="Énfasis4 2" xfId="346"/>
    <cellStyle name="Énfasis4 3" xfId="347"/>
    <cellStyle name="Énfasis4 4" xfId="348"/>
    <cellStyle name="Énfasis4 5" xfId="349"/>
    <cellStyle name="Énfasis4 6" xfId="350"/>
    <cellStyle name="Énfasis4 7" xfId="351"/>
    <cellStyle name="Énfasis4 8" xfId="352"/>
    <cellStyle name="Énfasis4 9" xfId="353"/>
    <cellStyle name="Énfasis5" xfId="354" builtinId="45" customBuiltin="1"/>
    <cellStyle name="Énfasis5 10" xfId="355"/>
    <cellStyle name="Énfasis5 11" xfId="356"/>
    <cellStyle name="Énfasis5 12" xfId="357"/>
    <cellStyle name="Énfasis5 13" xfId="358"/>
    <cellStyle name="Énfasis5 14" xfId="587"/>
    <cellStyle name="Énfasis5 2" xfId="359"/>
    <cellStyle name="Énfasis5 3" xfId="360"/>
    <cellStyle name="Énfasis5 4" xfId="361"/>
    <cellStyle name="Énfasis5 5" xfId="362"/>
    <cellStyle name="Énfasis5 6" xfId="363"/>
    <cellStyle name="Énfasis5 7" xfId="364"/>
    <cellStyle name="Énfasis5 8" xfId="365"/>
    <cellStyle name="Énfasis5 9" xfId="366"/>
    <cellStyle name="Énfasis6" xfId="367" builtinId="49" customBuiltin="1"/>
    <cellStyle name="Énfasis6 10" xfId="368"/>
    <cellStyle name="Énfasis6 11" xfId="369"/>
    <cellStyle name="Énfasis6 12" xfId="370"/>
    <cellStyle name="Énfasis6 13" xfId="371"/>
    <cellStyle name="Énfasis6 14" xfId="588"/>
    <cellStyle name="Énfasis6 2" xfId="372"/>
    <cellStyle name="Énfasis6 3" xfId="373"/>
    <cellStyle name="Énfasis6 4" xfId="374"/>
    <cellStyle name="Énfasis6 5" xfId="375"/>
    <cellStyle name="Énfasis6 6" xfId="376"/>
    <cellStyle name="Énfasis6 7" xfId="377"/>
    <cellStyle name="Énfasis6 8" xfId="378"/>
    <cellStyle name="Énfasis6 9" xfId="379"/>
    <cellStyle name="Entrada" xfId="380" builtinId="20" customBuiltin="1"/>
    <cellStyle name="Entrada 10" xfId="381"/>
    <cellStyle name="Entrada 11" xfId="382"/>
    <cellStyle name="Entrada 12" xfId="383"/>
    <cellStyle name="Entrada 13" xfId="384"/>
    <cellStyle name="Entrada 14" xfId="589"/>
    <cellStyle name="Entrada 2" xfId="385"/>
    <cellStyle name="Entrada 3" xfId="386"/>
    <cellStyle name="Entrada 4" xfId="387"/>
    <cellStyle name="Entrada 5" xfId="388"/>
    <cellStyle name="Entrada 6" xfId="389"/>
    <cellStyle name="Entrada 7" xfId="390"/>
    <cellStyle name="Entrada 8" xfId="391"/>
    <cellStyle name="Entrada 9" xfId="392"/>
    <cellStyle name="Euro" xfId="393"/>
    <cellStyle name="Hipervínculo 2" xfId="394"/>
    <cellStyle name="Hipervínculo 3" xfId="395"/>
    <cellStyle name="Incorrecto" xfId="396" builtinId="27" customBuiltin="1"/>
    <cellStyle name="Incorrecto 10" xfId="397"/>
    <cellStyle name="Incorrecto 11" xfId="398"/>
    <cellStyle name="Incorrecto 12" xfId="399"/>
    <cellStyle name="Incorrecto 13" xfId="400"/>
    <cellStyle name="Incorrecto 14" xfId="590"/>
    <cellStyle name="Incorrecto 2" xfId="401"/>
    <cellStyle name="Incorrecto 3" xfId="402"/>
    <cellStyle name="Incorrecto 4" xfId="403"/>
    <cellStyle name="Incorrecto 5" xfId="404"/>
    <cellStyle name="Incorrecto 6" xfId="405"/>
    <cellStyle name="Incorrecto 7" xfId="406"/>
    <cellStyle name="Incorrecto 8" xfId="407"/>
    <cellStyle name="Incorrecto 9" xfId="408"/>
    <cellStyle name="Millares" xfId="409" builtinId="3"/>
    <cellStyle name="Millares 2" xfId="410"/>
    <cellStyle name="Millares 2 2" xfId="411"/>
    <cellStyle name="Millares 3" xfId="412"/>
    <cellStyle name="Millares 3 2" xfId="592"/>
    <cellStyle name="Millares 4" xfId="413"/>
    <cellStyle name="Millares 4 2" xfId="593"/>
    <cellStyle name="Millares 5" xfId="414"/>
    <cellStyle name="Millares 5 2" xfId="594"/>
    <cellStyle name="Millares 6" xfId="591"/>
    <cellStyle name="Neutral" xfId="415" builtinId="28" customBuiltin="1"/>
    <cellStyle name="Neutral 10" xfId="416"/>
    <cellStyle name="Neutral 11" xfId="417"/>
    <cellStyle name="Neutral 12" xfId="418"/>
    <cellStyle name="Neutral 13" xfId="419"/>
    <cellStyle name="Neutral 14" xfId="595"/>
    <cellStyle name="Neutral 2" xfId="420"/>
    <cellStyle name="Neutral 3" xfId="421"/>
    <cellStyle name="Neutral 4" xfId="422"/>
    <cellStyle name="Neutral 5" xfId="423"/>
    <cellStyle name="Neutral 6" xfId="424"/>
    <cellStyle name="Neutral 7" xfId="425"/>
    <cellStyle name="Neutral 8" xfId="426"/>
    <cellStyle name="Neutral 9" xfId="427"/>
    <cellStyle name="Normal" xfId="0" builtinId="0"/>
    <cellStyle name="Normal 2" xfId="428"/>
    <cellStyle name="Normal 2 2" xfId="429"/>
    <cellStyle name="Normal 2 2 2" xfId="557"/>
    <cellStyle name="Normal 3" xfId="430"/>
    <cellStyle name="Normal 4" xfId="431"/>
    <cellStyle name="Normal 4 2" xfId="432"/>
    <cellStyle name="Normal 5" xfId="433"/>
    <cellStyle name="Normal 5 2" xfId="596"/>
    <cellStyle name="Normal 6" xfId="434"/>
    <cellStyle name="Normal 6 2" xfId="597"/>
    <cellStyle name="Normal 6 3" xfId="612"/>
    <cellStyle name="Normal 7" xfId="435"/>
    <cellStyle name="Normal 7 2" xfId="598"/>
    <cellStyle name="Normal 8" xfId="559"/>
    <cellStyle name="Normal 9" xfId="558"/>
    <cellStyle name="Notas" xfId="436" builtinId="10" customBuiltin="1"/>
    <cellStyle name="Notas 10" xfId="437"/>
    <cellStyle name="Notas 11" xfId="438"/>
    <cellStyle name="Notas 12" xfId="439"/>
    <cellStyle name="Notas 13" xfId="440"/>
    <cellStyle name="Notas 14" xfId="599"/>
    <cellStyle name="Notas 2" xfId="441"/>
    <cellStyle name="Notas 3" xfId="442"/>
    <cellStyle name="Notas 4" xfId="443"/>
    <cellStyle name="Notas 5" xfId="444"/>
    <cellStyle name="Notas 6" xfId="445"/>
    <cellStyle name="Notas 7" xfId="446"/>
    <cellStyle name="Notas 8" xfId="447"/>
    <cellStyle name="Notas 9" xfId="448"/>
    <cellStyle name="Porcentaje" xfId="449" builtinId="5"/>
    <cellStyle name="Porcentaje 2" xfId="450"/>
    <cellStyle name="Porcentaje 2 2" xfId="601"/>
    <cellStyle name="Porcentaje 3" xfId="451"/>
    <cellStyle name="Porcentaje 3 2" xfId="602"/>
    <cellStyle name="Porcentaje 4" xfId="452"/>
    <cellStyle name="Porcentaje 4 2" xfId="603"/>
    <cellStyle name="Porcentaje 5" xfId="600"/>
    <cellStyle name="Porcentual 2" xfId="453"/>
    <cellStyle name="Porcentual 2 2" xfId="604"/>
    <cellStyle name="Salida" xfId="454" builtinId="21" customBuiltin="1"/>
    <cellStyle name="Salida 10" xfId="455"/>
    <cellStyle name="Salida 11" xfId="456"/>
    <cellStyle name="Salida 12" xfId="457"/>
    <cellStyle name="Salida 13" xfId="458"/>
    <cellStyle name="Salida 14" xfId="605"/>
    <cellStyle name="Salida 2" xfId="459"/>
    <cellStyle name="Salida 3" xfId="460"/>
    <cellStyle name="Salida 4" xfId="461"/>
    <cellStyle name="Salida 5" xfId="462"/>
    <cellStyle name="Salida 6" xfId="463"/>
    <cellStyle name="Salida 7" xfId="464"/>
    <cellStyle name="Salida 8" xfId="465"/>
    <cellStyle name="Salida 9" xfId="466"/>
    <cellStyle name="Texto de advertencia" xfId="467" builtinId="11" customBuiltin="1"/>
    <cellStyle name="Texto de advertencia 10" xfId="468"/>
    <cellStyle name="Texto de advertencia 11" xfId="469"/>
    <cellStyle name="Texto de advertencia 12" xfId="470"/>
    <cellStyle name="Texto de advertencia 13" xfId="471"/>
    <cellStyle name="Texto de advertencia 14" xfId="606"/>
    <cellStyle name="Texto de advertencia 2" xfId="472"/>
    <cellStyle name="Texto de advertencia 3" xfId="473"/>
    <cellStyle name="Texto de advertencia 4" xfId="474"/>
    <cellStyle name="Texto de advertencia 5" xfId="475"/>
    <cellStyle name="Texto de advertencia 6" xfId="476"/>
    <cellStyle name="Texto de advertencia 7" xfId="477"/>
    <cellStyle name="Texto de advertencia 8" xfId="478"/>
    <cellStyle name="Texto de advertencia 9" xfId="479"/>
    <cellStyle name="Texto explicativo" xfId="480" builtinId="53" customBuiltin="1"/>
    <cellStyle name="Texto explicativo 10" xfId="481"/>
    <cellStyle name="Texto explicativo 11" xfId="482"/>
    <cellStyle name="Texto explicativo 12" xfId="483"/>
    <cellStyle name="Texto explicativo 13" xfId="484"/>
    <cellStyle name="Texto explicativo 14" xfId="607"/>
    <cellStyle name="Texto explicativo 2" xfId="485"/>
    <cellStyle name="Texto explicativo 3" xfId="486"/>
    <cellStyle name="Texto explicativo 4" xfId="487"/>
    <cellStyle name="Texto explicativo 5" xfId="488"/>
    <cellStyle name="Texto explicativo 6" xfId="489"/>
    <cellStyle name="Texto explicativo 7" xfId="490"/>
    <cellStyle name="Texto explicativo 8" xfId="491"/>
    <cellStyle name="Texto explicativo 9" xfId="492"/>
    <cellStyle name="Título" xfId="493" builtinId="15" customBuiltin="1"/>
    <cellStyle name="Título 1 10" xfId="494"/>
    <cellStyle name="Título 1 11" xfId="495"/>
    <cellStyle name="Título 1 12" xfId="496"/>
    <cellStyle name="Título 1 13" xfId="497"/>
    <cellStyle name="Título 1 2" xfId="498"/>
    <cellStyle name="Título 1 3" xfId="499"/>
    <cellStyle name="Título 1 4" xfId="500"/>
    <cellStyle name="Título 1 5" xfId="501"/>
    <cellStyle name="Título 1 6" xfId="502"/>
    <cellStyle name="Título 1 7" xfId="503"/>
    <cellStyle name="Título 1 8" xfId="504"/>
    <cellStyle name="Título 1 9" xfId="505"/>
    <cellStyle name="Título 10" xfId="506"/>
    <cellStyle name="Título 11" xfId="507"/>
    <cellStyle name="Título 12" xfId="508"/>
    <cellStyle name="Título 13" xfId="509"/>
    <cellStyle name="Título 14" xfId="510"/>
    <cellStyle name="Título 15" xfId="511"/>
    <cellStyle name="Título 16" xfId="608"/>
    <cellStyle name="Título 2" xfId="512" builtinId="17" customBuiltin="1"/>
    <cellStyle name="Título 2 10" xfId="513"/>
    <cellStyle name="Título 2 11" xfId="514"/>
    <cellStyle name="Título 2 12" xfId="515"/>
    <cellStyle name="Título 2 13" xfId="516"/>
    <cellStyle name="Título 2 14" xfId="609"/>
    <cellStyle name="Título 2 2" xfId="517"/>
    <cellStyle name="Título 2 3" xfId="518"/>
    <cellStyle name="Título 2 4" xfId="519"/>
    <cellStyle name="Título 2 5" xfId="520"/>
    <cellStyle name="Título 2 6" xfId="521"/>
    <cellStyle name="Título 2 7" xfId="522"/>
    <cellStyle name="Título 2 8" xfId="523"/>
    <cellStyle name="Título 2 9" xfId="524"/>
    <cellStyle name="Título 3" xfId="525" builtinId="18" customBuiltin="1"/>
    <cellStyle name="Título 3 10" xfId="526"/>
    <cellStyle name="Título 3 11" xfId="527"/>
    <cellStyle name="Título 3 12" xfId="528"/>
    <cellStyle name="Título 3 13" xfId="529"/>
    <cellStyle name="Título 3 14" xfId="610"/>
    <cellStyle name="Título 3 2" xfId="530"/>
    <cellStyle name="Título 3 3" xfId="531"/>
    <cellStyle name="Título 3 4" xfId="532"/>
    <cellStyle name="Título 3 5" xfId="533"/>
    <cellStyle name="Título 3 6" xfId="534"/>
    <cellStyle name="Título 3 7" xfId="535"/>
    <cellStyle name="Título 3 8" xfId="536"/>
    <cellStyle name="Título 3 9" xfId="537"/>
    <cellStyle name="Título 4" xfId="538"/>
    <cellStyle name="Título 5" xfId="539"/>
    <cellStyle name="Título 6" xfId="540"/>
    <cellStyle name="Título 7" xfId="541"/>
    <cellStyle name="Título 8" xfId="542"/>
    <cellStyle name="Título 9" xfId="543"/>
    <cellStyle name="Total" xfId="544" builtinId="25" customBuiltin="1"/>
    <cellStyle name="Total 10" xfId="545"/>
    <cellStyle name="Total 11" xfId="546"/>
    <cellStyle name="Total 12" xfId="547"/>
    <cellStyle name="Total 13" xfId="548"/>
    <cellStyle name="Total 14" xfId="611"/>
    <cellStyle name="Total 2" xfId="549"/>
    <cellStyle name="Total 3" xfId="550"/>
    <cellStyle name="Total 4" xfId="551"/>
    <cellStyle name="Total 5" xfId="552"/>
    <cellStyle name="Total 6" xfId="553"/>
    <cellStyle name="Total 7" xfId="554"/>
    <cellStyle name="Total 8" xfId="555"/>
    <cellStyle name="Total 9" xfId="556"/>
  </cellStyles>
  <dxfs count="0"/>
  <tableStyles count="0" defaultTableStyle="TableStyleMedium9" defaultPivotStyle="PivotStyleLight16"/>
  <colors>
    <mruColors>
      <color rgb="FF0666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04483315710658"/>
          <c:y val="0.1326403794610585"/>
          <c:w val="0.79105529406589536"/>
          <c:h val="0.60984652463097166"/>
        </c:manualLayout>
      </c:layout>
      <c:lineChart>
        <c:grouping val="standard"/>
        <c:varyColors val="0"/>
        <c:ser>
          <c:idx val="1"/>
          <c:order val="0"/>
          <c:tx>
            <c:strRef>
              <c:f>'pg. 10'!$B$8</c:f>
              <c:strCache>
                <c:ptCount val="1"/>
                <c:pt idx="0">
                  <c:v>Transporte de Pasajeros</c:v>
                </c:pt>
              </c:strCache>
            </c:strRef>
          </c:tx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</a:ln>
            <a:effectLst>
              <a:softEdge rad="495300"/>
            </a:effectLst>
          </c:spPr>
          <c:marker>
            <c:symbol val="square"/>
            <c:size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4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9B5-4ED8-B207-B4790E8EDEF1}"/>
              </c:ext>
            </c:extLst>
          </c:dPt>
          <c:dPt>
            <c:idx val="1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9B5-4ED8-B207-B4790E8EDEF1}"/>
              </c:ext>
            </c:extLst>
          </c:dPt>
          <c:dLbls>
            <c:dLbl>
              <c:idx val="12"/>
              <c:layout>
                <c:manualLayout>
                  <c:x val="-3.4210975042421516E-3"/>
                  <c:y val="-4.35754216779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20-4C67-B879-6F62D2C18D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CO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10'!$A$9:$A$21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'pg. 10'!$B$9:$B$21</c:f>
              <c:numCache>
                <c:formatCode>#,##0.0</c:formatCode>
                <c:ptCount val="13"/>
                <c:pt idx="0">
                  <c:v>180.58703125</c:v>
                </c:pt>
                <c:pt idx="1">
                  <c:v>249.21682813000001</c:v>
                </c:pt>
                <c:pt idx="2">
                  <c:v>258.86048438</c:v>
                </c:pt>
                <c:pt idx="3">
                  <c:v>334.0005625</c:v>
                </c:pt>
                <c:pt idx="4">
                  <c:v>265.08218749999997</c:v>
                </c:pt>
                <c:pt idx="5">
                  <c:v>293.96440625000002</c:v>
                </c:pt>
                <c:pt idx="6">
                  <c:v>271.88881249999997</c:v>
                </c:pt>
                <c:pt idx="7">
                  <c:v>209.24476562999999</c:v>
                </c:pt>
                <c:pt idx="8">
                  <c:v>233.96907813000001</c:v>
                </c:pt>
                <c:pt idx="9">
                  <c:v>292.08203125</c:v>
                </c:pt>
                <c:pt idx="10">
                  <c:v>66.273945312999999</c:v>
                </c:pt>
                <c:pt idx="11">
                  <c:v>170.29974659999999</c:v>
                </c:pt>
                <c:pt idx="12">
                  <c:v>331.26250148999998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B5-4ED8-B207-B4790E8EDEF1}"/>
            </c:ext>
          </c:extLst>
        </c:ser>
        <c:ser>
          <c:idx val="2"/>
          <c:order val="1"/>
          <c:tx>
            <c:strRef>
              <c:f>'pg. 10'!$C$8</c:f>
              <c:strCache>
                <c:ptCount val="1"/>
                <c:pt idx="0">
                  <c:v>Viajes</c:v>
                </c:pt>
              </c:strCache>
            </c:strRef>
          </c:tx>
          <c:spPr>
            <a:ln w="38100">
              <a:solidFill>
                <a:srgbClr val="086E5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86E53"/>
              </a:solidFill>
              <a:ln>
                <a:solidFill>
                  <a:srgbClr val="086E53"/>
                </a:solidFill>
                <a:prstDash val="solid"/>
              </a:ln>
            </c:spPr>
          </c:marker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9B5-4ED8-B207-B4790E8EDEF1}"/>
              </c:ext>
            </c:extLst>
          </c:dPt>
          <c:dLbls>
            <c:dLbl>
              <c:idx val="12"/>
              <c:layout>
                <c:manualLayout>
                  <c:x val="-9.9211827623018764E-2"/>
                  <c:y val="-2.6145253006789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520-4C67-B879-6F62D2C18D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CO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10'!$A$9:$A$21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'pg. 10'!$C$9:$C$21</c:f>
              <c:numCache>
                <c:formatCode>#,##0.0</c:formatCode>
                <c:ptCount val="13"/>
                <c:pt idx="0">
                  <c:v>744.17350999999996</c:v>
                </c:pt>
                <c:pt idx="1">
                  <c:v>837.85031000000004</c:v>
                </c:pt>
                <c:pt idx="2">
                  <c:v>958.97375</c:v>
                </c:pt>
                <c:pt idx="3">
                  <c:v>1040.78577</c:v>
                </c:pt>
                <c:pt idx="4">
                  <c:v>1020.1935999999999</c:v>
                </c:pt>
                <c:pt idx="5">
                  <c:v>1179.8166699999999</c:v>
                </c:pt>
                <c:pt idx="6">
                  <c:v>1335.9501</c:v>
                </c:pt>
                <c:pt idx="7">
                  <c:v>1464.8969099999999</c:v>
                </c:pt>
                <c:pt idx="8">
                  <c:v>1616.5500995</c:v>
                </c:pt>
                <c:pt idx="9">
                  <c:v>1618.1496999999999</c:v>
                </c:pt>
                <c:pt idx="10">
                  <c:v>252.07656</c:v>
                </c:pt>
                <c:pt idx="11">
                  <c:v>990.97997999999995</c:v>
                </c:pt>
                <c:pt idx="12">
                  <c:v>1765.8109985999999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B5-4ED8-B207-B4790E8EDEF1}"/>
            </c:ext>
          </c:extLst>
        </c:ser>
        <c:ser>
          <c:idx val="3"/>
          <c:order val="2"/>
          <c:tx>
            <c:strRef>
              <c:f>'pg. 10'!$D$8</c:f>
              <c:strCache>
                <c:ptCount val="1"/>
                <c:pt idx="0">
                  <c:v>Total 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9B5-4ED8-B207-B4790E8EDEF1}"/>
              </c:ext>
            </c:extLst>
          </c:dPt>
          <c:dLbls>
            <c:dLbl>
              <c:idx val="12"/>
              <c:layout>
                <c:manualLayout>
                  <c:x val="0"/>
                  <c:y val="-4.3575421677983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520-4C67-B879-6F62D2C18D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10'!$A$9:$A$21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'pg. 10'!$D$9:$D$21</c:f>
              <c:numCache>
                <c:formatCode>#,##0.0</c:formatCode>
                <c:ptCount val="13"/>
                <c:pt idx="0">
                  <c:v>924.76054124999996</c:v>
                </c:pt>
                <c:pt idx="1">
                  <c:v>1087.0671381300001</c:v>
                </c:pt>
                <c:pt idx="2">
                  <c:v>1217.83423438</c:v>
                </c:pt>
                <c:pt idx="3">
                  <c:v>1374.7863324999998</c:v>
                </c:pt>
                <c:pt idx="4">
                  <c:v>1285.2757875</c:v>
                </c:pt>
                <c:pt idx="5">
                  <c:v>1473.7810762499998</c:v>
                </c:pt>
                <c:pt idx="6">
                  <c:v>1607.8389124999999</c:v>
                </c:pt>
                <c:pt idx="7">
                  <c:v>1674.14167563</c:v>
                </c:pt>
                <c:pt idx="8">
                  <c:v>1850.5191776300001</c:v>
                </c:pt>
                <c:pt idx="9">
                  <c:v>1910.2317312499999</c:v>
                </c:pt>
                <c:pt idx="10">
                  <c:v>318.35050531299999</c:v>
                </c:pt>
                <c:pt idx="11">
                  <c:v>1161.2797266</c:v>
                </c:pt>
                <c:pt idx="12">
                  <c:v>2097.0735000899999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B5-4ED8-B207-B4790E8E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42153552"/>
        <c:axId val="-1342155184"/>
      </c:lineChart>
      <c:catAx>
        <c:axId val="-1342153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34215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42155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US$ Millones </a:t>
                </a:r>
              </a:p>
            </c:rich>
          </c:tx>
          <c:layout>
            <c:manualLayout>
              <c:xMode val="edge"/>
              <c:yMode val="edge"/>
              <c:x val="5.7517609226460627E-3"/>
              <c:y val="0.33183131661257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342153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729867271967104"/>
          <c:w val="0.94189315148558483"/>
          <c:h val="7.038525641304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/>
              <a:t>Ingresos transporte de pasajeros y viajes
Enero-Diciembre</a:t>
            </a:r>
            <a:r>
              <a:rPr lang="es-ES" sz="900" baseline="0"/>
              <a:t> </a:t>
            </a:r>
            <a:r>
              <a:rPr lang="es-ES" sz="900"/>
              <a:t>2008 - 2020</a:t>
            </a:r>
          </a:p>
        </c:rich>
      </c:tx>
      <c:layout>
        <c:manualLayout>
          <c:xMode val="edge"/>
          <c:yMode val="edge"/>
          <c:x val="0.20417601431106028"/>
          <c:y val="6.75343432207919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53557970058212"/>
          <c:y val="0.191143129302765"/>
          <c:w val="0.72401618792064404"/>
          <c:h val="0.50279201451610001"/>
        </c:manualLayout>
      </c:layout>
      <c:lineChart>
        <c:grouping val="standard"/>
        <c:varyColors val="0"/>
        <c:ser>
          <c:idx val="1"/>
          <c:order val="0"/>
          <c:tx>
            <c:strRef>
              <c:f>'pg. 10'!$B$32</c:f>
              <c:strCache>
                <c:ptCount val="1"/>
                <c:pt idx="0">
                  <c:v>Transporte de Pasajeros</c:v>
                </c:pt>
              </c:strCache>
            </c:strRef>
          </c:tx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</a:ln>
            <a:effectLst>
              <a:softEdge rad="495300"/>
            </a:effectLst>
          </c:spPr>
          <c:marker>
            <c:symbol val="square"/>
            <c:size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4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9E3-44E1-BC45-CB4999816B31}"/>
              </c:ext>
            </c:extLst>
          </c:dPt>
          <c:dPt>
            <c:idx val="1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9E3-44E1-BC45-CB4999816B31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031216399684663E-3"/>
                  <c:y val="-1.16197930517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F02-436E-8ECD-D5BC41C5B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844630964278068E-16"/>
                  <c:y val="-3.873264350596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F02-436E-8ECD-D5BC41C5BCA5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9.3109869646182494E-2"/>
                  <c:y val="4.30976412694868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9E3-44E1-BC45-CB4999816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10'!$A$35:$A$45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'pg. 10'!$B$35:$B$45</c:f>
              <c:numCache>
                <c:formatCode>#,##0.0</c:formatCode>
                <c:ptCount val="11"/>
                <c:pt idx="0">
                  <c:v>948.50853126000004</c:v>
                </c:pt>
                <c:pt idx="1">
                  <c:v>1208.2682656299999</c:v>
                </c:pt>
                <c:pt idx="2">
                  <c:v>1115.71082813</c:v>
                </c:pt>
                <c:pt idx="3">
                  <c:v>1035.7226562599999</c:v>
                </c:pt>
                <c:pt idx="4">
                  <c:v>1108.6323593799998</c:v>
                </c:pt>
                <c:pt idx="5">
                  <c:v>978.00231251000002</c:v>
                </c:pt>
                <c:pt idx="6">
                  <c:v>1033.87064063</c:v>
                </c:pt>
                <c:pt idx="7">
                  <c:v>1102.3179843799999</c:v>
                </c:pt>
                <c:pt idx="8">
                  <c:v>363.93086425799999</c:v>
                </c:pt>
                <c:pt idx="9">
                  <c:v>497.51514366700002</c:v>
                </c:pt>
                <c:pt idx="10">
                  <c:v>1117.64470661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9E3-44E1-BC45-CB4999816B31}"/>
            </c:ext>
          </c:extLst>
        </c:ser>
        <c:ser>
          <c:idx val="2"/>
          <c:order val="1"/>
          <c:tx>
            <c:strRef>
              <c:f>'pg. 10'!$C$32</c:f>
              <c:strCache>
                <c:ptCount val="1"/>
                <c:pt idx="0">
                  <c:v>Viajes</c:v>
                </c:pt>
              </c:strCache>
            </c:strRef>
          </c:tx>
          <c:spPr>
            <a:ln w="38100">
              <a:solidFill>
                <a:srgbClr val="086E5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86E53"/>
              </a:solidFill>
              <a:ln>
                <a:solidFill>
                  <a:srgbClr val="086E53"/>
                </a:solidFill>
                <a:prstDash val="solid"/>
              </a:ln>
            </c:spPr>
          </c:marker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D9E3-44E1-BC45-CB4999816B31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732626387611207E-2"/>
                  <c:y val="2.563237456366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3686138651132846E-16"/>
                  <c:y val="-1.2816187281834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9E3-44E1-BC45-CB4999816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'pg. 10'!$A$35:$A$45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'pg. 10'!$C$35:$C$45</c:f>
              <c:numCache>
                <c:formatCode>#,##0.0</c:formatCode>
                <c:ptCount val="11"/>
                <c:pt idx="0">
                  <c:v>3460.2650900000003</c:v>
                </c:pt>
                <c:pt idx="1">
                  <c:v>3610.7074900000002</c:v>
                </c:pt>
                <c:pt idx="2">
                  <c:v>3824.9428400000002</c:v>
                </c:pt>
                <c:pt idx="3">
                  <c:v>4245.2931699999999</c:v>
                </c:pt>
                <c:pt idx="4">
                  <c:v>4522.4599500000004</c:v>
                </c:pt>
                <c:pt idx="5">
                  <c:v>4920.578669999999</c:v>
                </c:pt>
                <c:pt idx="6">
                  <c:v>5621.1175756000002</c:v>
                </c:pt>
                <c:pt idx="7">
                  <c:v>5682.3149599999997</c:v>
                </c:pt>
                <c:pt idx="8">
                  <c:v>1567.9074300000002</c:v>
                </c:pt>
                <c:pt idx="9">
                  <c:v>2741.73738</c:v>
                </c:pt>
                <c:pt idx="10">
                  <c:v>6250.4864385999999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9E3-44E1-BC45-CB4999816B31}"/>
            </c:ext>
          </c:extLst>
        </c:ser>
        <c:ser>
          <c:idx val="3"/>
          <c:order val="2"/>
          <c:tx>
            <c:strRef>
              <c:f>'pg. 10'!$D$32</c:f>
              <c:strCache>
                <c:ptCount val="1"/>
                <c:pt idx="0">
                  <c:v>Total 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D9E3-44E1-BC45-CB4999816B31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412262801428351E-3"/>
                  <c:y val="-3.9993436799305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9E3-44E1-BC45-CB4999816B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2924822944617955E-3"/>
                  <c:y val="-8.845875708438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9861011100889658E-2"/>
                  <c:y val="-2.136031213639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9E3-44E1-BC45-CB4999816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10'!$A$35:$A$45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'pg. 10'!$D$35:$D$45</c:f>
              <c:numCache>
                <c:formatCode>#,##0.0</c:formatCode>
                <c:ptCount val="11"/>
                <c:pt idx="0">
                  <c:v>4408.7736212600003</c:v>
                </c:pt>
                <c:pt idx="1">
                  <c:v>4818.9757556300001</c:v>
                </c:pt>
                <c:pt idx="2">
                  <c:v>4940.6536681300004</c:v>
                </c:pt>
                <c:pt idx="3">
                  <c:v>5281.0158262599998</c:v>
                </c:pt>
                <c:pt idx="4">
                  <c:v>5631.0923093800002</c:v>
                </c:pt>
                <c:pt idx="5">
                  <c:v>5898.5809825099986</c:v>
                </c:pt>
                <c:pt idx="6">
                  <c:v>6654.98821623</c:v>
                </c:pt>
                <c:pt idx="7">
                  <c:v>6784.6329443799996</c:v>
                </c:pt>
                <c:pt idx="8">
                  <c:v>1931.8382942580001</c:v>
                </c:pt>
                <c:pt idx="9">
                  <c:v>3239.2525236669999</c:v>
                </c:pt>
                <c:pt idx="10">
                  <c:v>7368.1311452099999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D9E3-44E1-BC45-CB4999816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42146480"/>
        <c:axId val="-1342151920"/>
      </c:lineChart>
      <c:catAx>
        <c:axId val="-13421464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34215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42151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US$ Millones </a:t>
                </a:r>
              </a:p>
            </c:rich>
          </c:tx>
          <c:layout>
            <c:manualLayout>
              <c:xMode val="edge"/>
              <c:yMode val="edge"/>
              <c:x val="5.7517609226460627E-3"/>
              <c:y val="0.33183131661257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34214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729867271967104"/>
          <c:w val="0.94189315148558483"/>
          <c:h val="7.038525641304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050">
                <a:solidFill>
                  <a:schemeClr val="tx1"/>
                </a:solidFill>
              </a:rPr>
              <a:t>Visitantes Parques Nacionales Naturales 
</a:t>
            </a:r>
          </a:p>
        </c:rich>
      </c:tx>
      <c:layout>
        <c:manualLayout>
          <c:xMode val="edge"/>
          <c:yMode val="edge"/>
          <c:x val="0.20764146652858373"/>
          <c:y val="2.1865796187241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9900000000000001"/>
          <c:y val="0.12494497604839752"/>
          <c:w val="0.66295508894721489"/>
          <c:h val="0.5166035564735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'pg. 12'!$B$6</c:f>
              <c:strCache>
                <c:ptCount val="1"/>
                <c:pt idx="0">
                  <c:v>Visitantes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1E6-4A25-B780-AC6CA2699613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E6-4A25-B780-AC6CA2699613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E6-4A25-B780-AC6CA2699613}"/>
              </c:ext>
            </c:extLst>
          </c:dPt>
          <c:dPt>
            <c:idx val="1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E6-4A25-B780-AC6CA2699613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61E6-4A25-B780-AC6CA2699613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1E6-4A25-B780-AC6CA2699613}"/>
              </c:ext>
            </c:extLst>
          </c:dPt>
          <c:cat>
            <c:strRef>
              <c:f>'pg. 12'!$A$7:$A$22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4">
                  <c:v>Ene-Dic 2021</c:v>
                </c:pt>
                <c:pt idx="15">
                  <c:v>Ene-Dic 2022</c:v>
                </c:pt>
              </c:strCache>
            </c:strRef>
          </c:cat>
          <c:val>
            <c:numRef>
              <c:f>'pg. 12'!$B$7:$B$22</c:f>
              <c:numCache>
                <c:formatCode>#,##0</c:formatCode>
                <c:ptCount val="16"/>
                <c:pt idx="0">
                  <c:v>703515</c:v>
                </c:pt>
                <c:pt idx="1">
                  <c:v>678510</c:v>
                </c:pt>
                <c:pt idx="2">
                  <c:v>695126</c:v>
                </c:pt>
                <c:pt idx="3">
                  <c:v>825443</c:v>
                </c:pt>
                <c:pt idx="4">
                  <c:v>878842</c:v>
                </c:pt>
                <c:pt idx="5">
                  <c:v>917146</c:v>
                </c:pt>
                <c:pt idx="6">
                  <c:v>969792</c:v>
                </c:pt>
                <c:pt idx="7">
                  <c:v>1446716</c:v>
                </c:pt>
                <c:pt idx="8">
                  <c:v>1653523</c:v>
                </c:pt>
                <c:pt idx="9">
                  <c:v>1831192</c:v>
                </c:pt>
                <c:pt idx="10">
                  <c:v>1967672</c:v>
                </c:pt>
                <c:pt idx="11">
                  <c:v>510060</c:v>
                </c:pt>
                <c:pt idx="12">
                  <c:v>1070905</c:v>
                </c:pt>
                <c:pt idx="14" formatCode="#,##0_);\(#,##0\)">
                  <c:v>1070905</c:v>
                </c:pt>
                <c:pt idx="15" formatCode="#,##0_);\(#,##0\)">
                  <c:v>1433949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E6-4A25-B780-AC6CA2699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42161712"/>
        <c:axId val="-1342157360"/>
      </c:barChart>
      <c:lineChart>
        <c:grouping val="standard"/>
        <c:varyColors val="0"/>
        <c:ser>
          <c:idx val="0"/>
          <c:order val="1"/>
          <c:tx>
            <c:strRef>
              <c:f>'pg. 12'!$C$6</c:f>
              <c:strCache>
                <c:ptCount val="1"/>
                <c:pt idx="0">
                  <c:v>Var % anual</c:v>
                </c:pt>
              </c:strCache>
            </c:strRef>
          </c:tx>
          <c:spPr>
            <a:ln w="34925" cap="rnd">
              <a:solidFill>
                <a:srgbClr val="066648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'pg. 12'!$A$7:$A$22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4">
                  <c:v>Ene-Dic 2021</c:v>
                </c:pt>
                <c:pt idx="15">
                  <c:v>Ene-Dic 2022</c:v>
                </c:pt>
              </c:strCache>
            </c:strRef>
          </c:cat>
          <c:val>
            <c:numRef>
              <c:f>'pg. 12'!$C$7:$C$22</c:f>
              <c:numCache>
                <c:formatCode>0.0%</c:formatCode>
                <c:ptCount val="16"/>
                <c:pt idx="1">
                  <c:v>-3.5542952175859788E-2</c:v>
                </c:pt>
                <c:pt idx="2">
                  <c:v>2.448895373686466E-2</c:v>
                </c:pt>
                <c:pt idx="3">
                  <c:v>0.1874724870023563</c:v>
                </c:pt>
                <c:pt idx="4">
                  <c:v>6.4691323325777761E-2</c:v>
                </c:pt>
                <c:pt idx="5">
                  <c:v>4.3584626133025051E-2</c:v>
                </c:pt>
                <c:pt idx="6">
                  <c:v>5.7401983980740257E-2</c:v>
                </c:pt>
                <c:pt idx="7">
                  <c:v>0.49177968059130195</c:v>
                </c:pt>
                <c:pt idx="8">
                  <c:v>0.14294927269761315</c:v>
                </c:pt>
                <c:pt idx="9">
                  <c:v>0.10744876243027757</c:v>
                </c:pt>
                <c:pt idx="10">
                  <c:v>7.4530688207462781E-2</c:v>
                </c:pt>
                <c:pt idx="11">
                  <c:v>-0.7407799673929395</c:v>
                </c:pt>
                <c:pt idx="12">
                  <c:v>1.099566717641062</c:v>
                </c:pt>
                <c:pt idx="15">
                  <c:v>0.33900672795439379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61E6-4A25-B780-AC6CA2699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42160080"/>
        <c:axId val="-1342151376"/>
      </c:lineChart>
      <c:catAx>
        <c:axId val="-134216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4215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42157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tx1"/>
                    </a:solidFill>
                  </a:rPr>
                  <a:t>Número de visitantes</a:t>
                </a:r>
              </a:p>
            </c:rich>
          </c:tx>
          <c:layout>
            <c:manualLayout>
              <c:xMode val="edge"/>
              <c:yMode val="edge"/>
              <c:x val="1.8443936679105092E-3"/>
              <c:y val="0.276452502260746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42161712"/>
        <c:crosses val="autoZero"/>
        <c:crossBetween val="between"/>
      </c:valAx>
      <c:catAx>
        <c:axId val="-1342160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342151376"/>
        <c:crosses val="autoZero"/>
        <c:auto val="0"/>
        <c:lblAlgn val="ctr"/>
        <c:lblOffset val="100"/>
        <c:noMultiLvlLbl val="0"/>
      </c:catAx>
      <c:valAx>
        <c:axId val="-13421513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tx1"/>
                    </a:solidFill>
                  </a:rPr>
                  <a:t>Variación porcentual</a:t>
                </a:r>
              </a:p>
            </c:rich>
          </c:tx>
          <c:layout>
            <c:manualLayout>
              <c:xMode val="edge"/>
              <c:yMode val="edge"/>
              <c:x val="0.95030044000241098"/>
              <c:y val="0.27753148503495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4216008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90757914519944"/>
          <c:y val="0.87367657112718045"/>
          <c:w val="0.50184841709601113"/>
          <c:h val="8.9286376405606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 alignWithMargins="0"/>
    <c:pageMargins b="1" l="0.75000000000000022" r="0.75000000000000022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3467033018914"/>
          <c:y val="0.17456970040119746"/>
          <c:w val="0.55908413512229049"/>
          <c:h val="0.65861134863199555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D7-4930-9289-B34EA6974ED3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D7-4930-9289-B34EA6974E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D7-4930-9289-B34EA6974ED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D7-4930-9289-B34EA6974ED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D7-4930-9289-B34EA6974ED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0D7-4930-9289-B34EA6974ED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0D7-4930-9289-B34EA6974ED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0D7-4930-9289-B34EA6974ED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0D7-4930-9289-B34EA6974ED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0D7-4930-9289-B34EA6974ED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0D7-4930-9289-B34EA6974ED3}"/>
              </c:ext>
            </c:extLst>
          </c:dPt>
          <c:dLbls>
            <c:dLbl>
              <c:idx val="0"/>
              <c:layout>
                <c:manualLayout>
                  <c:x val="1.7738976390981289E-2"/>
                  <c:y val="-0.100780466151771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258442476355593E-2"/>
                  <c:y val="4.5849767330835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7350719094366739E-2"/>
                  <c:y val="3.36252392657256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293688231775022E-3"/>
                  <c:y val="1.61973611503581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982138754339554E-3"/>
                  <c:y val="-1.54321373867141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0D7-4930-9289-B34EA6974ED3}"/>
                </c:ext>
                <c:ext xmlns:c15="http://schemas.microsoft.com/office/drawing/2012/chart" uri="{CE6537A1-D6FC-4f65-9D91-7224C49458BB}">
                  <c15:layout>
                    <c:manualLayout>
                      <c:w val="0.26855799160914873"/>
                      <c:h val="0.1383182594469586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9.3505706449615145E-2"/>
                  <c:y val="3.219130631229647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1299755148205108"/>
                  <c:y val="5.0266009081552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0D7-4930-9289-B34EA6974ED3}"/>
                </c:ext>
                <c:ext xmlns:c15="http://schemas.microsoft.com/office/drawing/2012/chart" uri="{CE6537A1-D6FC-4f65-9D91-7224C49458BB}">
                  <c15:layout>
                    <c:manualLayout>
                      <c:w val="0.23829044023599669"/>
                      <c:h val="0.19008483550809771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4620954233933902E-2"/>
                  <c:y val="-2.59674051828215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4093131616974844"/>
                  <c:y val="6.3828739301146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7118843582849111"/>
                  <c:y val="4.196653843262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2585965926013199"/>
                  <c:y val="-0.184696022047997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'pg. 13'!$B$32:$B$42</c:f>
              <c:strCache>
                <c:ptCount val="11"/>
                <c:pt idx="0">
                  <c:v>Bogotá, D.C.</c:v>
                </c:pt>
                <c:pt idx="1">
                  <c:v>Rionegro</c:v>
                </c:pt>
                <c:pt idx="2">
                  <c:v>Cali</c:v>
                </c:pt>
                <c:pt idx="3">
                  <c:v>Cartagena</c:v>
                </c:pt>
                <c:pt idx="4">
                  <c:v>Barranquilla</c:v>
                </c:pt>
                <c:pt idx="5">
                  <c:v>San Andrés</c:v>
                </c:pt>
                <c:pt idx="6">
                  <c:v>Santa Marta</c:v>
                </c:pt>
                <c:pt idx="7">
                  <c:v>Bucaramanga</c:v>
                </c:pt>
                <c:pt idx="8">
                  <c:v>Pereira</c:v>
                </c:pt>
                <c:pt idx="9">
                  <c:v>Medellín</c:v>
                </c:pt>
                <c:pt idx="10">
                  <c:v>Otros</c:v>
                </c:pt>
              </c:strCache>
            </c:strRef>
          </c:cat>
          <c:val>
            <c:numRef>
              <c:f>'pg. 13'!$F$32:$F$42</c:f>
              <c:numCache>
                <c:formatCode>_ * #,##0_ ;_ * \-#,##0_ ;_ * "-"??_ ;_ @_ </c:formatCode>
                <c:ptCount val="11"/>
                <c:pt idx="0">
                  <c:v>10369836</c:v>
                </c:pt>
                <c:pt idx="1">
                  <c:v>4518387</c:v>
                </c:pt>
                <c:pt idx="2">
                  <c:v>2747544</c:v>
                </c:pt>
                <c:pt idx="3">
                  <c:v>2861774</c:v>
                </c:pt>
                <c:pt idx="4">
                  <c:v>1224313</c:v>
                </c:pt>
                <c:pt idx="5">
                  <c:v>1460082</c:v>
                </c:pt>
                <c:pt idx="6">
                  <c:v>1820154</c:v>
                </c:pt>
                <c:pt idx="7">
                  <c:v>934866</c:v>
                </c:pt>
                <c:pt idx="8">
                  <c:v>1099660</c:v>
                </c:pt>
                <c:pt idx="9">
                  <c:v>557253</c:v>
                </c:pt>
                <c:pt idx="10">
                  <c:v>4228129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0D7-4930-9289-B34EA6974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 lang="es-CO" sz="800" b="0" i="0" u="none" strike="noStrike" kern="1200" baseline="0">
          <a:solidFill>
            <a:srgbClr val="002060"/>
          </a:solidFill>
          <a:latin typeface="+mn-lt"/>
          <a:ea typeface="+mn-ea"/>
          <a:cs typeface="+mn-cs"/>
        </a:defRPr>
      </a:pPr>
      <a:endParaRPr lang="es-CO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62825059101654"/>
          <c:y val="0.1875"/>
          <c:w val="0.62674349881796687"/>
          <c:h val="0.77314814814814814"/>
        </c:manualLayout>
      </c:layout>
      <c:pieChart>
        <c:varyColors val="1"/>
        <c:ser>
          <c:idx val="0"/>
          <c:order val="0"/>
          <c:explosion val="1"/>
          <c:dLbls>
            <c:dLbl>
              <c:idx val="0"/>
              <c:layout>
                <c:manualLayout>
                  <c:x val="-2.0295275064389336E-2"/>
                  <c:y val="-0.2571843354966003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70-4076-A49F-4687262FEFD8}"/>
                </c:ext>
                <c:ext xmlns:c15="http://schemas.microsoft.com/office/drawing/2012/chart" uri="{CE6537A1-D6FC-4f65-9D91-7224C49458BB}">
                  <c15:layout>
                    <c:manualLayout>
                      <c:w val="0.22387741064364403"/>
                      <c:h val="0.2165100370915733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2.1052528105534603E-2"/>
                  <c:y val="-2.216995023391921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382347181078458E-2"/>
                  <c:y val="4.14920504743620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70-4076-A49F-4687262FEFD8}"/>
                </c:ext>
                <c:ext xmlns:c15="http://schemas.microsoft.com/office/drawing/2012/chart" uri="{CE6537A1-D6FC-4f65-9D91-7224C49458BB}">
                  <c15:layout>
                    <c:manualLayout>
                      <c:w val="0.23247712577603233"/>
                      <c:h val="0.1340045851894652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961811306335519"/>
                  <c:y val="5.450112765838474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45249286885782"/>
                  <c:y val="-4.8421837430802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94949081993831E-2"/>
                  <c:y val="-3.83825091796984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5056352217553951"/>
                  <c:y val="-3.985126092710295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O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'pg. 13'!$B$10:$B$20</c:f>
              <c:strCache>
                <c:ptCount val="11"/>
                <c:pt idx="0">
                  <c:v>Bogotá, D.C.</c:v>
                </c:pt>
                <c:pt idx="1">
                  <c:v>Rionegro</c:v>
                </c:pt>
                <c:pt idx="2">
                  <c:v>Cartagena</c:v>
                </c:pt>
                <c:pt idx="3">
                  <c:v>Cali</c:v>
                </c:pt>
                <c:pt idx="4">
                  <c:v>Barranquilla</c:v>
                </c:pt>
                <c:pt idx="5">
                  <c:v>Pereira</c:v>
                </c:pt>
                <c:pt idx="6">
                  <c:v>San Andrés</c:v>
                </c:pt>
                <c:pt idx="7">
                  <c:v>Bucaramanga</c:v>
                </c:pt>
                <c:pt idx="8">
                  <c:v>Armenia</c:v>
                </c:pt>
                <c:pt idx="9">
                  <c:v>Cúcuta</c:v>
                </c:pt>
                <c:pt idx="10">
                  <c:v>Otros</c:v>
                </c:pt>
              </c:strCache>
            </c:strRef>
          </c:cat>
          <c:val>
            <c:numRef>
              <c:f>'pg. 13'!$F$10:$F$20</c:f>
              <c:numCache>
                <c:formatCode>#,##0</c:formatCode>
                <c:ptCount val="11"/>
                <c:pt idx="0">
                  <c:v>4812406</c:v>
                </c:pt>
                <c:pt idx="1">
                  <c:v>1302655</c:v>
                </c:pt>
                <c:pt idx="2">
                  <c:v>481398</c:v>
                </c:pt>
                <c:pt idx="3">
                  <c:v>552369</c:v>
                </c:pt>
                <c:pt idx="4">
                  <c:v>190163</c:v>
                </c:pt>
                <c:pt idx="5">
                  <c:v>95634</c:v>
                </c:pt>
                <c:pt idx="6">
                  <c:v>22959</c:v>
                </c:pt>
                <c:pt idx="7">
                  <c:v>40820</c:v>
                </c:pt>
                <c:pt idx="8">
                  <c:v>41220</c:v>
                </c:pt>
                <c:pt idx="9">
                  <c:v>32524</c:v>
                </c:pt>
                <c:pt idx="10">
                  <c:v>18061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170-4076-A49F-4687262FEF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206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0939202809403"/>
          <c:y val="7.5660656161965462E-2"/>
          <c:w val="0.87481609528015958"/>
          <c:h val="0.56828479507154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BEC-4AD4-96FF-F5DE4BBAA6B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BEC-4AD4-96FF-F5DE4BBAA6BC}"/>
              </c:ext>
            </c:extLst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EC-4AD4-96FF-F5DE4BBAA6B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BEC-4AD4-96FF-F5DE4BBAA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'pg. 14'!$B$6:$B$20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 (p)</c:v>
                </c:pt>
                <c:pt idx="4">
                  <c:v>2012 (p)</c:v>
                </c:pt>
                <c:pt idx="5">
                  <c:v>2013 (p)</c:v>
                </c:pt>
                <c:pt idx="6">
                  <c:v>2014(p)</c:v>
                </c:pt>
                <c:pt idx="7">
                  <c:v>2015(p)</c:v>
                </c:pt>
                <c:pt idx="8">
                  <c:v>2016(p)</c:v>
                </c:pt>
                <c:pt idx="9">
                  <c:v>2017(p)</c:v>
                </c:pt>
                <c:pt idx="10">
                  <c:v>2018(p)</c:v>
                </c:pt>
                <c:pt idx="11">
                  <c:v>2019 (p)</c:v>
                </c:pt>
                <c:pt idx="13">
                  <c:v>Ene-may 2019</c:v>
                </c:pt>
                <c:pt idx="14">
                  <c:v>Ene-may 2020</c:v>
                </c:pt>
              </c:strCache>
            </c:strRef>
          </c:cat>
          <c:val>
            <c:numRef>
              <c:f>'pg. 14'!$C$6:$C$20</c:f>
              <c:numCache>
                <c:formatCode>0.0</c:formatCode>
                <c:ptCount val="15"/>
                <c:pt idx="0">
                  <c:v>54.081996270212599</c:v>
                </c:pt>
                <c:pt idx="1">
                  <c:v>49.507152674224798</c:v>
                </c:pt>
                <c:pt idx="2">
                  <c:v>50.491907310893303</c:v>
                </c:pt>
                <c:pt idx="3">
                  <c:v>52.0429515812895</c:v>
                </c:pt>
                <c:pt idx="4">
                  <c:v>53.859328613838798</c:v>
                </c:pt>
                <c:pt idx="5">
                  <c:v>52.704511203151199</c:v>
                </c:pt>
                <c:pt idx="6">
                  <c:v>52.457397241231803</c:v>
                </c:pt>
                <c:pt idx="7">
                  <c:v>53.234865164231302</c:v>
                </c:pt>
                <c:pt idx="8">
                  <c:v>55.727948126450599</c:v>
                </c:pt>
                <c:pt idx="9">
                  <c:v>55.998051625462502</c:v>
                </c:pt>
                <c:pt idx="10">
                  <c:v>56.303055353065801</c:v>
                </c:pt>
                <c:pt idx="11">
                  <c:v>57.6692222932313</c:v>
                </c:pt>
                <c:pt idx="13">
                  <c:v>54.2</c:v>
                </c:pt>
                <c:pt idx="14">
                  <c:v>54.9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BEC-4AD4-96FF-F5DE4BBAA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342156816"/>
        <c:axId val="-1342161168"/>
      </c:barChart>
      <c:catAx>
        <c:axId val="-134215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42161168"/>
        <c:crosses val="autoZero"/>
        <c:auto val="1"/>
        <c:lblAlgn val="ctr"/>
        <c:lblOffset val="100"/>
        <c:noMultiLvlLbl val="0"/>
      </c:catAx>
      <c:valAx>
        <c:axId val="-1342161168"/>
        <c:scaling>
          <c:orientation val="minMax"/>
          <c:max val="60"/>
          <c:min val="4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421568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066648"/>
                </a:solidFill>
              </a:rPr>
              <a:t>Variación de los ingresos %</a:t>
            </a:r>
          </a:p>
        </c:rich>
      </c:tx>
      <c:layout>
        <c:manualLayout>
          <c:xMode val="edge"/>
          <c:yMode val="edge"/>
          <c:x val="0.34950748673332288"/>
          <c:y val="2.0091320589055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66648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44025277829952E-2"/>
          <c:y val="0.11597714810032213"/>
          <c:w val="0.93911949444340093"/>
          <c:h val="0.54257916395585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5.5345914142362765E-3"/>
                  <c:y val="2.51145462347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A0F-4A46-852D-E917A62F9C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'pg. 14'!$B$57:$B$71</c15:sqref>
                  </c15:fullRef>
                </c:ext>
              </c:extLst>
              <c:f>('pg. 14'!$B$57:$B$67,'pg. 14'!$B$69:$B$71)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 (p)</c:v>
                </c:pt>
                <c:pt idx="4">
                  <c:v>2012 (p)</c:v>
                </c:pt>
                <c:pt idx="5">
                  <c:v>2013 (p)</c:v>
                </c:pt>
                <c:pt idx="6">
                  <c:v>2014 (p)</c:v>
                </c:pt>
                <c:pt idx="7">
                  <c:v>2015 (p)</c:v>
                </c:pt>
                <c:pt idx="8">
                  <c:v>2016 (p)</c:v>
                </c:pt>
                <c:pt idx="9">
                  <c:v>2017 (p)</c:v>
                </c:pt>
                <c:pt idx="10">
                  <c:v>2018 (p)</c:v>
                </c:pt>
                <c:pt idx="12">
                  <c:v>Ene-may 2019</c:v>
                </c:pt>
                <c:pt idx="13">
                  <c:v>Ene-may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'pg. 14'!$C$57:$C$71</c15:sqref>
                  </c15:fullRef>
                </c:ext>
              </c:extLst>
              <c:f>('pg. 14'!$C$57:$C$67,'pg. 14'!$C$69:$C$71)</c:f>
              <c:numCache>
                <c:formatCode>0.0</c:formatCode>
                <c:ptCount val="14"/>
                <c:pt idx="0">
                  <c:v>1.6519265204504101</c:v>
                </c:pt>
                <c:pt idx="1">
                  <c:v>-6.6646407017565101</c:v>
                </c:pt>
                <c:pt idx="2">
                  <c:v>3.8045574828740047</c:v>
                </c:pt>
                <c:pt idx="3">
                  <c:v>7.8326312836903389</c:v>
                </c:pt>
                <c:pt idx="4">
                  <c:v>6.5543550177452392</c:v>
                </c:pt>
                <c:pt idx="5">
                  <c:v>0.9223098358382753</c:v>
                </c:pt>
                <c:pt idx="6">
                  <c:v>6.1300295588515352</c:v>
                </c:pt>
                <c:pt idx="7">
                  <c:v>9.9748924952900211</c:v>
                </c:pt>
                <c:pt idx="8">
                  <c:v>5.245017249189643</c:v>
                </c:pt>
                <c:pt idx="9">
                  <c:v>0.17018409625215725</c:v>
                </c:pt>
                <c:pt idx="10">
                  <c:v>7.6997166640746517</c:v>
                </c:pt>
                <c:pt idx="12">
                  <c:v>11.2645857209603</c:v>
                </c:pt>
                <c:pt idx="13">
                  <c:v>-42.7152374137085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0F-4A46-852D-E917A62F9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342159536"/>
        <c:axId val="-1342158992"/>
      </c:barChart>
      <c:catAx>
        <c:axId val="-134215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42158992"/>
        <c:crosses val="autoZero"/>
        <c:auto val="1"/>
        <c:lblAlgn val="ctr"/>
        <c:lblOffset val="100"/>
        <c:noMultiLvlLbl val="0"/>
      </c:catAx>
      <c:valAx>
        <c:axId val="-134215899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134215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0939202809403"/>
          <c:y val="7.5660656161965462E-2"/>
          <c:w val="0.87481609528015958"/>
          <c:h val="0.56828479507154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BEC-4AD4-96FF-F5DE4BBAA6B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BEC-4AD4-96FF-F5DE4BBAA6BC}"/>
              </c:ext>
            </c:extLst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EC-4AD4-96FF-F5DE4BBAA6B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BEC-4AD4-96FF-F5DE4BBAA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'pg. 14'!$B$29:$B$34</c:f>
              <c:strCache>
                <c:ptCount val="6"/>
                <c:pt idx="0">
                  <c:v>2019 (p)</c:v>
                </c:pt>
                <c:pt idx="1">
                  <c:v>2020 (p)</c:v>
                </c:pt>
                <c:pt idx="2">
                  <c:v>2021 (p)</c:v>
                </c:pt>
                <c:pt idx="4">
                  <c:v>ene-dic 21</c:v>
                </c:pt>
                <c:pt idx="5">
                  <c:v>ene-dic 22</c:v>
                </c:pt>
              </c:strCache>
            </c:strRef>
          </c:cat>
          <c:val>
            <c:numRef>
              <c:f>'pg. 14'!$C$29:$C$34</c:f>
              <c:numCache>
                <c:formatCode>0.0</c:formatCode>
                <c:ptCount val="6"/>
                <c:pt idx="0">
                  <c:v>48.827574359968729</c:v>
                </c:pt>
                <c:pt idx="1">
                  <c:v>29.920166946503635</c:v>
                </c:pt>
                <c:pt idx="2">
                  <c:v>40.81635035744636</c:v>
                </c:pt>
                <c:pt idx="4">
                  <c:v>40.8238820915793</c:v>
                </c:pt>
                <c:pt idx="5">
                  <c:v>55.588725023281498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BEC-4AD4-96FF-F5DE4BBAA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342156272"/>
        <c:axId val="-1342154096"/>
      </c:barChart>
      <c:catAx>
        <c:axId val="-134215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42154096"/>
        <c:crosses val="autoZero"/>
        <c:auto val="1"/>
        <c:lblAlgn val="ctr"/>
        <c:lblOffset val="100"/>
        <c:noMultiLvlLbl val="0"/>
      </c:catAx>
      <c:valAx>
        <c:axId val="-1342154096"/>
        <c:scaling>
          <c:orientation val="minMax"/>
          <c:max val="60"/>
          <c:min val="2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421562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066648"/>
                </a:solidFill>
              </a:rPr>
              <a:t>Variación de los ingresos %</a:t>
            </a:r>
          </a:p>
        </c:rich>
      </c:tx>
      <c:layout>
        <c:manualLayout>
          <c:xMode val="edge"/>
          <c:yMode val="edge"/>
          <c:x val="0.34950748673332288"/>
          <c:y val="2.0091320589055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66648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44025277829952E-2"/>
          <c:y val="0.11597714810032213"/>
          <c:w val="0.93911949444340093"/>
          <c:h val="0.54257916395585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5.5345914142362765E-3"/>
                  <c:y val="2.51145462347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A0F-4A46-852D-E917A62F9C9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'pg. 14'!$B$83:$B$87</c:f>
              <c:strCache>
                <c:ptCount val="5"/>
                <c:pt idx="0">
                  <c:v>2020 (p)</c:v>
                </c:pt>
                <c:pt idx="1">
                  <c:v>2021 (p)</c:v>
                </c:pt>
                <c:pt idx="3">
                  <c:v>ene-dic 21</c:v>
                </c:pt>
                <c:pt idx="4">
                  <c:v>ene-dic 22</c:v>
                </c:pt>
              </c:strCache>
            </c:strRef>
          </c:cat>
          <c:val>
            <c:numRef>
              <c:f>'pg. 14'!$C$83:$C$87</c:f>
              <c:numCache>
                <c:formatCode>0.0</c:formatCode>
                <c:ptCount val="5"/>
                <c:pt idx="0">
                  <c:v>-62.57771215331087</c:v>
                </c:pt>
                <c:pt idx="1">
                  <c:v>100.23943712194114</c:v>
                </c:pt>
                <c:pt idx="3">
                  <c:v>100.20352779422301</c:v>
                </c:pt>
                <c:pt idx="4">
                  <c:v>44.190401877530597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0F-4A46-852D-E917A62F9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514624960"/>
        <c:axId val="-1514636928"/>
      </c:barChart>
      <c:catAx>
        <c:axId val="-15146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4636928"/>
        <c:crosses val="autoZero"/>
        <c:auto val="1"/>
        <c:lblAlgn val="ctr"/>
        <c:lblOffset val="100"/>
        <c:noMultiLvlLbl val="0"/>
      </c:catAx>
      <c:valAx>
        <c:axId val="-151463692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151462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7</xdr:row>
      <xdr:rowOff>218282</xdr:rowOff>
    </xdr:from>
    <xdr:to>
      <xdr:col>10</xdr:col>
      <xdr:colOff>0</xdr:colOff>
      <xdr:row>21</xdr:row>
      <xdr:rowOff>178595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218280</xdr:colOff>
      <xdr:row>30</xdr:row>
      <xdr:rowOff>1869</xdr:rowOff>
    </xdr:from>
    <xdr:to>
      <xdr:col>10</xdr:col>
      <xdr:colOff>0</xdr:colOff>
      <xdr:row>45</xdr:row>
      <xdr:rowOff>19845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4</xdr:row>
      <xdr:rowOff>190502</xdr:rowOff>
    </xdr:from>
    <xdr:to>
      <xdr:col>10</xdr:col>
      <xdr:colOff>0</xdr:colOff>
      <xdr:row>21</xdr:row>
      <xdr:rowOff>57151</xdr:rowOff>
    </xdr:to>
    <xdr:graphicFrame macro="">
      <xdr:nvGraphicFramePr>
        <xdr:cNvPr id="2050" name="Chart 1">
          <a:extLst>
            <a:ext uri="{FF2B5EF4-FFF2-40B4-BE49-F238E27FC236}">
              <a16:creationId xmlns:a16="http://schemas.microsoft.com/office/drawing/2014/main" xmlns="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592882</xdr:colOff>
      <xdr:row>29</xdr:row>
      <xdr:rowOff>9719</xdr:rowOff>
    </xdr:from>
    <xdr:to>
      <xdr:col>10</xdr:col>
      <xdr:colOff>0</xdr:colOff>
      <xdr:row>43</xdr:row>
      <xdr:rowOff>48596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66089</xdr:colOff>
      <xdr:row>7</xdr:row>
      <xdr:rowOff>349899</xdr:rowOff>
    </xdr:from>
    <xdr:to>
      <xdr:col>10</xdr:col>
      <xdr:colOff>0</xdr:colOff>
      <xdr:row>20</xdr:row>
      <xdr:rowOff>155511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336839</xdr:colOff>
      <xdr:row>4</xdr:row>
      <xdr:rowOff>77931</xdr:rowOff>
    </xdr:from>
    <xdr:to>
      <xdr:col>9</xdr:col>
      <xdr:colOff>242455</xdr:colOff>
      <xdr:row>20</xdr:row>
      <xdr:rowOff>69273</xdr:rowOff>
    </xdr:to>
    <xdr:graphicFrame macro="">
      <xdr:nvGraphicFramePr>
        <xdr:cNvPr id="4100" name="3 Gráfico">
          <a:extLst>
            <a:ext uri="{FF2B5EF4-FFF2-40B4-BE49-F238E27FC236}">
              <a16:creationId xmlns:a16="http://schemas.microsoft.com/office/drawing/2014/main" xmlns="" id="{00000000-0008-0000-0400-00000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381001</xdr:colOff>
      <xdr:row>54</xdr:row>
      <xdr:rowOff>17318</xdr:rowOff>
    </xdr:from>
    <xdr:to>
      <xdr:col>9</xdr:col>
      <xdr:colOff>363683</xdr:colOff>
      <xdr:row>72</xdr:row>
      <xdr:rowOff>17319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336839</xdr:colOff>
      <xdr:row>27</xdr:row>
      <xdr:rowOff>77931</xdr:rowOff>
    </xdr:from>
    <xdr:to>
      <xdr:col>9</xdr:col>
      <xdr:colOff>242455</xdr:colOff>
      <xdr:row>44</xdr:row>
      <xdr:rowOff>69273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381001</xdr:colOff>
      <xdr:row>80</xdr:row>
      <xdr:rowOff>17318</xdr:rowOff>
    </xdr:from>
    <xdr:to>
      <xdr:col>9</xdr:col>
      <xdr:colOff>363683</xdr:colOff>
      <xdr:row>102</xdr:row>
      <xdr:rowOff>17319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1"/>
  <sheetViews>
    <sheetView showGridLines="0" zoomScale="93" zoomScaleNormal="93" zoomScalePageLayoutView="106" workbookViewId="0">
      <selection sqref="A1:J1"/>
    </sheetView>
  </sheetViews>
  <sheetFormatPr baseColWidth="10" defaultColWidth="0" defaultRowHeight="0" customHeight="1" zeroHeight="1" x14ac:dyDescent="0.2"/>
  <cols>
    <col min="1" max="1" width="12" style="2" customWidth="1"/>
    <col min="2" max="2" width="11.7109375" customWidth="1"/>
    <col min="3" max="3" width="8.7109375" customWidth="1"/>
    <col min="4" max="4" width="10.42578125" bestFit="1" customWidth="1"/>
    <col min="5" max="5" width="8.7109375" customWidth="1"/>
    <col min="6" max="6" width="12" customWidth="1"/>
    <col min="7" max="10" width="11.42578125" customWidth="1"/>
    <col min="11" max="14" width="0" hidden="1" customWidth="1"/>
    <col min="15" max="16384" width="11.42578125" hidden="1"/>
  </cols>
  <sheetData>
    <row r="1" spans="1:14" ht="12.75" x14ac:dyDescent="0.2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4"/>
      <c r="L1" s="4"/>
      <c r="M1" s="4"/>
      <c r="N1" s="4"/>
    </row>
    <row r="2" spans="1:14" ht="12.7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4"/>
      <c r="L2" s="4"/>
      <c r="M2" s="4"/>
      <c r="N2" s="4"/>
    </row>
    <row r="3" spans="1:14" ht="20.25" x14ac:dyDescent="0.3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3"/>
    </row>
    <row r="4" spans="1:14" ht="15" x14ac:dyDescent="0.2">
      <c r="A4" s="181" t="s">
        <v>134</v>
      </c>
      <c r="B4" s="181"/>
      <c r="C4" s="181"/>
      <c r="D4" s="181"/>
      <c r="E4" s="181"/>
      <c r="F4" s="181"/>
      <c r="G4" s="181"/>
      <c r="H4" s="181"/>
      <c r="I4" s="181"/>
      <c r="J4" s="181"/>
      <c r="K4" s="10"/>
    </row>
    <row r="5" spans="1:14" ht="15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4" s="1" customFormat="1" ht="15" x14ac:dyDescent="0.2">
      <c r="A6" s="10"/>
      <c r="B6" s="10"/>
      <c r="C6" s="10"/>
      <c r="D6" s="10"/>
      <c r="E6" s="4"/>
      <c r="F6" s="4"/>
      <c r="H6" s="4"/>
      <c r="I6" s="4"/>
      <c r="J6"/>
      <c r="K6"/>
      <c r="L6"/>
      <c r="M6"/>
      <c r="N6"/>
    </row>
    <row r="7" spans="1:14" s="1" customFormat="1" ht="15.75" thickBot="1" x14ac:dyDescent="0.25">
      <c r="A7" s="10"/>
      <c r="B7" s="10"/>
      <c r="C7" s="10"/>
      <c r="D7" s="10"/>
      <c r="E7" s="12"/>
      <c r="H7" s="4"/>
      <c r="I7" s="4"/>
    </row>
    <row r="8" spans="1:14" s="1" customFormat="1" ht="39" customHeight="1" thickBot="1" x14ac:dyDescent="0.25">
      <c r="A8" s="31" t="s">
        <v>2</v>
      </c>
      <c r="B8" s="31" t="s">
        <v>3</v>
      </c>
      <c r="C8" s="31" t="s">
        <v>4</v>
      </c>
      <c r="D8" s="31" t="s">
        <v>5</v>
      </c>
      <c r="E8" s="13" t="s">
        <v>6</v>
      </c>
      <c r="F8" s="183" t="str">
        <f>MID(A3,3,100)&amp; CHAR(10)&amp;A4</f>
        <v xml:space="preserve"> Ingresos transporte de pasajeros y viajes 
2010 - 2022. IV Trimestre; Millones US$.</v>
      </c>
      <c r="G8" s="184"/>
      <c r="H8" s="184"/>
      <c r="I8" s="184"/>
      <c r="J8" s="184"/>
    </row>
    <row r="9" spans="1:14" s="1" customFormat="1" ht="15" x14ac:dyDescent="0.25">
      <c r="A9" s="131">
        <v>2010</v>
      </c>
      <c r="B9" s="132">
        <v>180.58703125</v>
      </c>
      <c r="C9" s="133">
        <v>744.17350999999996</v>
      </c>
      <c r="D9" s="132">
        <v>924.76054124999996</v>
      </c>
      <c r="E9" s="52"/>
    </row>
    <row r="10" spans="1:14" s="1" customFormat="1" ht="15" x14ac:dyDescent="0.25">
      <c r="A10" s="131">
        <v>2011</v>
      </c>
      <c r="B10" s="132">
        <v>249.21682813000001</v>
      </c>
      <c r="C10" s="134">
        <v>837.85031000000004</v>
      </c>
      <c r="D10" s="132">
        <v>1087.0671381300001</v>
      </c>
      <c r="E10" s="52">
        <f>(D10/D9)-1</f>
        <v>0.17551202677896494</v>
      </c>
    </row>
    <row r="11" spans="1:14" s="1" customFormat="1" ht="15" x14ac:dyDescent="0.25">
      <c r="A11" s="131">
        <v>2012</v>
      </c>
      <c r="B11" s="132">
        <v>258.86048438</v>
      </c>
      <c r="C11" s="134">
        <v>958.97375</v>
      </c>
      <c r="D11" s="132">
        <v>1217.83423438</v>
      </c>
      <c r="E11" s="52">
        <f t="shared" ref="E11:E21" si="0">(D11/D10)-1</f>
        <v>0.12029348663317041</v>
      </c>
    </row>
    <row r="12" spans="1:14" s="1" customFormat="1" ht="15" x14ac:dyDescent="0.25">
      <c r="A12" s="131">
        <v>2013</v>
      </c>
      <c r="B12" s="132">
        <v>334.0005625</v>
      </c>
      <c r="C12" s="134">
        <v>1040.78577</v>
      </c>
      <c r="D12" s="132">
        <v>1374.7863324999998</v>
      </c>
      <c r="E12" s="52">
        <f t="shared" si="0"/>
        <v>0.12887804734763786</v>
      </c>
    </row>
    <row r="13" spans="1:14" s="1" customFormat="1" ht="15" x14ac:dyDescent="0.25">
      <c r="A13" s="131">
        <v>2014</v>
      </c>
      <c r="B13" s="132">
        <v>265.08218749999997</v>
      </c>
      <c r="C13" s="134">
        <v>1020.1935999999999</v>
      </c>
      <c r="D13" s="132">
        <v>1285.2757875</v>
      </c>
      <c r="E13" s="52">
        <f t="shared" si="0"/>
        <v>-6.510869571799438E-2</v>
      </c>
    </row>
    <row r="14" spans="1:14" s="1" customFormat="1" ht="15" x14ac:dyDescent="0.25">
      <c r="A14" s="131">
        <v>2015</v>
      </c>
      <c r="B14" s="132">
        <v>293.96440625000002</v>
      </c>
      <c r="C14" s="134">
        <v>1179.8166699999999</v>
      </c>
      <c r="D14" s="132">
        <v>1473.7810762499998</v>
      </c>
      <c r="E14" s="52">
        <f t="shared" si="0"/>
        <v>0.14666524537637393</v>
      </c>
    </row>
    <row r="15" spans="1:14" s="1" customFormat="1" ht="15" x14ac:dyDescent="0.25">
      <c r="A15" s="131">
        <v>2016</v>
      </c>
      <c r="B15" s="132">
        <v>271.88881249999997</v>
      </c>
      <c r="C15" s="134">
        <v>1335.9501</v>
      </c>
      <c r="D15" s="132">
        <v>1607.8389124999999</v>
      </c>
      <c r="E15" s="52">
        <f t="shared" si="0"/>
        <v>9.0961838505286607E-2</v>
      </c>
    </row>
    <row r="16" spans="1:14" ht="15" x14ac:dyDescent="0.25">
      <c r="A16" s="131">
        <v>2017</v>
      </c>
      <c r="B16" s="132">
        <v>209.24476562999999</v>
      </c>
      <c r="C16" s="134">
        <v>1464.8969099999999</v>
      </c>
      <c r="D16" s="132">
        <v>1674.14167563</v>
      </c>
      <c r="E16" s="52">
        <f t="shared" si="0"/>
        <v>4.1237192740227302E-2</v>
      </c>
    </row>
    <row r="17" spans="1:11" ht="15" x14ac:dyDescent="0.25">
      <c r="A17" s="131">
        <v>2018</v>
      </c>
      <c r="B17" s="132">
        <v>233.96907813000001</v>
      </c>
      <c r="C17" s="134">
        <v>1616.5500995</v>
      </c>
      <c r="D17" s="132">
        <v>1850.5191776300001</v>
      </c>
      <c r="E17" s="52">
        <f t="shared" si="0"/>
        <v>0.10535398799723872</v>
      </c>
    </row>
    <row r="18" spans="1:11" ht="15" x14ac:dyDescent="0.25">
      <c r="A18" s="131">
        <v>2019</v>
      </c>
      <c r="B18" s="132">
        <v>292.08203125</v>
      </c>
      <c r="C18" s="134">
        <v>1618.1496999999999</v>
      </c>
      <c r="D18" s="132">
        <v>1910.2317312499999</v>
      </c>
      <c r="E18" s="52">
        <f t="shared" si="0"/>
        <v>3.2268000430276667E-2</v>
      </c>
    </row>
    <row r="19" spans="1:11" ht="15" x14ac:dyDescent="0.25">
      <c r="A19" s="131">
        <v>2020</v>
      </c>
      <c r="B19" s="132">
        <v>66.273945312999999</v>
      </c>
      <c r="C19" s="134">
        <v>252.07656</v>
      </c>
      <c r="D19" s="132">
        <v>318.35050531299999</v>
      </c>
      <c r="E19" s="52">
        <f t="shared" si="0"/>
        <v>-0.83334456228267095</v>
      </c>
    </row>
    <row r="20" spans="1:11" ht="15" x14ac:dyDescent="0.25">
      <c r="A20" s="131">
        <v>2021</v>
      </c>
      <c r="B20" s="132">
        <v>170.29974659999999</v>
      </c>
      <c r="C20" s="134">
        <v>990.97997999999995</v>
      </c>
      <c r="D20" s="132">
        <v>1161.2797266</v>
      </c>
      <c r="E20" s="52">
        <f t="shared" si="0"/>
        <v>2.6478023663202226</v>
      </c>
    </row>
    <row r="21" spans="1:11" ht="14.25" customHeight="1" thickBot="1" x14ac:dyDescent="0.3">
      <c r="A21" s="131">
        <v>2022</v>
      </c>
      <c r="B21" s="132">
        <v>331.26250148999998</v>
      </c>
      <c r="C21" s="134">
        <v>1765.8109985999999</v>
      </c>
      <c r="D21" s="132">
        <v>2097.0735000899999</v>
      </c>
      <c r="E21" s="52">
        <f t="shared" si="0"/>
        <v>0.80582976870682232</v>
      </c>
    </row>
    <row r="22" spans="1:11" ht="12.75" x14ac:dyDescent="0.2">
      <c r="A22" s="179" t="s">
        <v>7</v>
      </c>
      <c r="B22" s="179"/>
      <c r="C22" s="179"/>
      <c r="D22" s="179"/>
      <c r="E22" s="179"/>
    </row>
    <row r="23" spans="1:11" ht="15" x14ac:dyDescent="0.25">
      <c r="A23" s="86" t="s">
        <v>8</v>
      </c>
      <c r="B23" s="132"/>
      <c r="C23" s="132"/>
      <c r="D23" s="76"/>
      <c r="E23" s="75"/>
    </row>
    <row r="24" spans="1:11" ht="12.75" x14ac:dyDescent="0.2">
      <c r="B24" s="135"/>
      <c r="C24" s="135"/>
    </row>
    <row r="25" spans="1:11" ht="15.75" x14ac:dyDescent="0.2">
      <c r="D25" s="107"/>
      <c r="E25" t="s">
        <v>9</v>
      </c>
      <c r="H25" s="16"/>
    </row>
    <row r="26" spans="1:11" ht="15" x14ac:dyDescent="0.2">
      <c r="H26" s="17"/>
    </row>
    <row r="27" spans="1:11" ht="20.25" x14ac:dyDescent="0.3">
      <c r="F27" s="5"/>
      <c r="G27" s="5"/>
      <c r="H27" s="5"/>
      <c r="I27" s="5"/>
      <c r="J27" s="5"/>
      <c r="K27" s="5"/>
    </row>
    <row r="28" spans="1:11" ht="20.25" customHeight="1" x14ac:dyDescent="0.3">
      <c r="A28" s="180" t="s">
        <v>10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0"/>
    </row>
    <row r="29" spans="1:11" ht="15" customHeight="1" x14ac:dyDescent="0.2">
      <c r="A29" s="181" t="s">
        <v>11</v>
      </c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1" ht="12.75" x14ac:dyDescent="0.2">
      <c r="F30" s="8"/>
      <c r="G30" s="4"/>
      <c r="H30" s="4"/>
      <c r="I30" s="4"/>
      <c r="J30" s="4"/>
    </row>
    <row r="31" spans="1:11" ht="21" thickBot="1" x14ac:dyDescent="0.35">
      <c r="A31"/>
      <c r="E31" s="8"/>
      <c r="F31" s="5"/>
      <c r="G31" s="5"/>
      <c r="H31" s="5"/>
      <c r="I31" s="5"/>
      <c r="J31" s="5"/>
    </row>
    <row r="32" spans="1:11" ht="39" thickBot="1" x14ac:dyDescent="0.25">
      <c r="A32" s="31" t="s">
        <v>12</v>
      </c>
      <c r="B32" s="31" t="s">
        <v>3</v>
      </c>
      <c r="C32" s="31" t="s">
        <v>4</v>
      </c>
      <c r="D32" s="31" t="s">
        <v>5</v>
      </c>
      <c r="E32" s="13" t="s">
        <v>6</v>
      </c>
      <c r="F32" s="10"/>
      <c r="G32" s="10"/>
      <c r="H32" s="10"/>
      <c r="I32" s="10"/>
      <c r="J32" s="10"/>
    </row>
    <row r="33" spans="1:14" s="14" customFormat="1" ht="15" x14ac:dyDescent="0.25">
      <c r="A33" s="136">
        <v>2010</v>
      </c>
      <c r="B33" s="132">
        <v>675.85914062999996</v>
      </c>
      <c r="C33" s="137">
        <v>2796.5841399999999</v>
      </c>
      <c r="D33" s="137">
        <v>3472.4432806300001</v>
      </c>
      <c r="E33" s="158"/>
      <c r="F33" s="21"/>
      <c r="K33" s="4"/>
      <c r="L33" s="4"/>
      <c r="M33" s="4"/>
      <c r="N33" s="4"/>
    </row>
    <row r="34" spans="1:14" s="14" customFormat="1" ht="15.75" x14ac:dyDescent="0.25">
      <c r="A34" s="131">
        <v>2011</v>
      </c>
      <c r="B34" s="132">
        <v>831.05656251000005</v>
      </c>
      <c r="C34" s="137">
        <v>3009.9376700000003</v>
      </c>
      <c r="D34" s="137">
        <v>3840.9942325100001</v>
      </c>
      <c r="E34" s="52">
        <f>(D34/D33)-1</f>
        <v>0.10613591701723468</v>
      </c>
      <c r="F34" s="7"/>
      <c r="G34" s="7"/>
      <c r="H34" s="7"/>
      <c r="I34" s="7"/>
      <c r="J34"/>
      <c r="K34" s="4"/>
    </row>
    <row r="35" spans="1:14" s="14" customFormat="1" ht="15" x14ac:dyDescent="0.25">
      <c r="A35" s="131">
        <v>2012</v>
      </c>
      <c r="B35" s="132">
        <v>948.50853126000004</v>
      </c>
      <c r="C35" s="137">
        <v>3460.2650900000003</v>
      </c>
      <c r="D35" s="137">
        <v>4408.7736212600003</v>
      </c>
      <c r="E35" s="52">
        <f t="shared" ref="E35:E45" si="1">(D35/D34)-1</f>
        <v>0.14782094280286628</v>
      </c>
      <c r="F35" s="8"/>
      <c r="G35" s="8"/>
      <c r="H35" s="8"/>
      <c r="I35" s="8"/>
      <c r="J35"/>
      <c r="K35" s="21"/>
    </row>
    <row r="36" spans="1:14" s="14" customFormat="1" ht="15" x14ac:dyDescent="0.25">
      <c r="A36" s="131">
        <v>2013</v>
      </c>
      <c r="B36" s="132">
        <v>1208.2682656299999</v>
      </c>
      <c r="C36" s="137">
        <v>3610.7074900000002</v>
      </c>
      <c r="D36" s="137">
        <v>4818.9757556300001</v>
      </c>
      <c r="E36" s="52">
        <f t="shared" si="1"/>
        <v>9.3042231152881572E-2</v>
      </c>
      <c r="F36" s="20"/>
      <c r="G36" s="20"/>
      <c r="H36" s="20"/>
      <c r="I36" s="20"/>
      <c r="J36" s="20"/>
    </row>
    <row r="37" spans="1:14" s="14" customFormat="1" ht="15" x14ac:dyDescent="0.25">
      <c r="A37" s="131">
        <v>2014</v>
      </c>
      <c r="B37" s="132">
        <v>1115.71082813</v>
      </c>
      <c r="C37" s="137">
        <v>3824.9428400000002</v>
      </c>
      <c r="D37" s="137">
        <v>4940.6536681300004</v>
      </c>
      <c r="E37" s="52">
        <f t="shared" si="1"/>
        <v>2.5249745728196382E-2</v>
      </c>
      <c r="F37"/>
      <c r="G37"/>
      <c r="H37"/>
      <c r="I37"/>
      <c r="J37"/>
    </row>
    <row r="38" spans="1:14" s="14" customFormat="1" ht="15" x14ac:dyDescent="0.25">
      <c r="A38" s="131">
        <v>2015</v>
      </c>
      <c r="B38" s="132">
        <v>1035.7226562599999</v>
      </c>
      <c r="C38" s="137">
        <v>4245.2931699999999</v>
      </c>
      <c r="D38" s="137">
        <v>5281.0158262599998</v>
      </c>
      <c r="E38" s="52">
        <f t="shared" si="1"/>
        <v>6.889010665239037E-2</v>
      </c>
      <c r="F38"/>
      <c r="G38"/>
      <c r="H38"/>
      <c r="I38"/>
      <c r="J38"/>
    </row>
    <row r="39" spans="1:14" s="14" customFormat="1" ht="15" x14ac:dyDescent="0.25">
      <c r="A39" s="131">
        <v>2016</v>
      </c>
      <c r="B39" s="132">
        <v>1108.6323593799998</v>
      </c>
      <c r="C39" s="137">
        <v>4522.4599500000004</v>
      </c>
      <c r="D39" s="137">
        <v>5631.0923093800002</v>
      </c>
      <c r="E39" s="52">
        <f t="shared" si="1"/>
        <v>6.6289610680436706E-2</v>
      </c>
      <c r="F39"/>
      <c r="G39"/>
      <c r="H39"/>
      <c r="I39"/>
      <c r="J39"/>
    </row>
    <row r="40" spans="1:14" s="14" customFormat="1" ht="15" x14ac:dyDescent="0.25">
      <c r="A40" s="131">
        <v>2017</v>
      </c>
      <c r="B40" s="132">
        <v>978.00231251000002</v>
      </c>
      <c r="C40" s="137">
        <v>4920.578669999999</v>
      </c>
      <c r="D40" s="137">
        <v>5898.5809825099986</v>
      </c>
      <c r="E40" s="52">
        <f t="shared" si="1"/>
        <v>4.7502093454307115E-2</v>
      </c>
      <c r="F40"/>
      <c r="G40"/>
      <c r="H40"/>
      <c r="I40"/>
      <c r="J40"/>
    </row>
    <row r="41" spans="1:14" s="14" customFormat="1" ht="15" x14ac:dyDescent="0.25">
      <c r="A41" s="131">
        <v>2018</v>
      </c>
      <c r="B41" s="132">
        <v>1033.87064063</v>
      </c>
      <c r="C41" s="137">
        <v>5621.1175756000002</v>
      </c>
      <c r="D41" s="137">
        <v>6654.98821623</v>
      </c>
      <c r="E41" s="52">
        <f t="shared" si="1"/>
        <v>0.12823545797927327</v>
      </c>
      <c r="F41"/>
      <c r="G41"/>
      <c r="H41"/>
      <c r="I41"/>
      <c r="J41"/>
    </row>
    <row r="42" spans="1:14" s="14" customFormat="1" ht="15" x14ac:dyDescent="0.25">
      <c r="A42" s="131">
        <v>2019</v>
      </c>
      <c r="B42" s="132">
        <v>1102.3179843799999</v>
      </c>
      <c r="C42" s="137">
        <v>5682.3149599999997</v>
      </c>
      <c r="D42" s="137">
        <v>6784.6329443799996</v>
      </c>
      <c r="E42" s="52">
        <f t="shared" si="1"/>
        <v>1.9480835117607898E-2</v>
      </c>
      <c r="F42"/>
      <c r="G42"/>
      <c r="H42"/>
      <c r="I42"/>
      <c r="J42"/>
    </row>
    <row r="43" spans="1:14" s="14" customFormat="1" ht="15" x14ac:dyDescent="0.25">
      <c r="A43" s="131">
        <v>2020</v>
      </c>
      <c r="B43" s="132">
        <v>363.93086425799999</v>
      </c>
      <c r="C43" s="137">
        <v>1567.9074300000002</v>
      </c>
      <c r="D43" s="137">
        <v>1931.8382942580001</v>
      </c>
      <c r="E43" s="52">
        <f t="shared" si="1"/>
        <v>-0.7152626663674968</v>
      </c>
      <c r="F43"/>
      <c r="G43"/>
      <c r="H43"/>
      <c r="I43"/>
      <c r="J43"/>
    </row>
    <row r="44" spans="1:14" s="14" customFormat="1" ht="15" x14ac:dyDescent="0.25">
      <c r="A44" s="131">
        <v>2021</v>
      </c>
      <c r="B44" s="132">
        <v>497.51514366700002</v>
      </c>
      <c r="C44" s="134">
        <v>2741.73738</v>
      </c>
      <c r="D44" s="137">
        <v>3239.2525236669999</v>
      </c>
      <c r="E44" s="52">
        <f>(D44/D43)-1</f>
        <v>0.67677208454508064</v>
      </c>
      <c r="F44"/>
      <c r="G44"/>
      <c r="H44"/>
      <c r="I44"/>
      <c r="J44"/>
    </row>
    <row r="45" spans="1:14" s="14" customFormat="1" ht="15.75" thickBot="1" x14ac:dyDescent="0.3">
      <c r="A45" s="138">
        <v>2022</v>
      </c>
      <c r="B45" s="167">
        <v>1117.64470661</v>
      </c>
      <c r="C45" s="168">
        <v>6250.4864385999999</v>
      </c>
      <c r="D45" s="164">
        <v>7368.1311452099999</v>
      </c>
      <c r="E45" s="67">
        <f t="shared" si="1"/>
        <v>1.274639316131148</v>
      </c>
      <c r="F45" s="165"/>
      <c r="G45"/>
      <c r="H45"/>
      <c r="I45"/>
      <c r="J45"/>
    </row>
    <row r="46" spans="1:14" s="14" customFormat="1" ht="15" x14ac:dyDescent="0.25">
      <c r="A46" s="80" t="s">
        <v>13</v>
      </c>
      <c r="B46" s="166"/>
      <c r="C46" s="132"/>
      <c r="D46" s="75"/>
      <c r="E46" s="75"/>
      <c r="F46"/>
      <c r="G46"/>
      <c r="H46"/>
      <c r="I46"/>
      <c r="J46"/>
      <c r="K46" s="139"/>
      <c r="L46" s="139"/>
    </row>
    <row r="47" spans="1:14" s="14" customFormat="1" ht="15" x14ac:dyDescent="0.25">
      <c r="A47" s="86" t="s">
        <v>8</v>
      </c>
      <c r="B47" s="132"/>
      <c r="C47" s="132"/>
      <c r="D47" s="76"/>
      <c r="E47" s="75"/>
      <c r="F47"/>
      <c r="G47"/>
      <c r="H47"/>
      <c r="I47"/>
      <c r="J47"/>
      <c r="K47" s="139"/>
      <c r="L47" s="139"/>
    </row>
    <row r="48" spans="1:14" s="14" customFormat="1" ht="15" hidden="1" x14ac:dyDescent="0.25">
      <c r="B48" s="132"/>
      <c r="C48" s="132"/>
      <c r="D48" s="76"/>
      <c r="E48" s="75"/>
      <c r="F48"/>
      <c r="G48"/>
      <c r="H48"/>
      <c r="I48"/>
      <c r="J48"/>
    </row>
    <row r="49" spans="1:10" s="14" customFormat="1" ht="12.75" hidden="1" x14ac:dyDescent="0.2">
      <c r="A49" s="2"/>
      <c r="B49"/>
      <c r="C49"/>
      <c r="D49"/>
      <c r="E49"/>
      <c r="F49"/>
      <c r="G49"/>
      <c r="H49"/>
      <c r="I49"/>
      <c r="J49"/>
    </row>
    <row r="50" spans="1:10" s="14" customFormat="1" ht="12.75" hidden="1" x14ac:dyDescent="0.2">
      <c r="A50" s="2"/>
      <c r="B50"/>
      <c r="C50"/>
      <c r="D50"/>
      <c r="E50"/>
      <c r="F50"/>
      <c r="G50"/>
      <c r="H50"/>
      <c r="I50"/>
      <c r="J50"/>
    </row>
    <row r="51" spans="1:10" s="14" customFormat="1" ht="12.75" hidden="1" x14ac:dyDescent="0.2">
      <c r="A51" s="2"/>
      <c r="B51"/>
      <c r="C51"/>
      <c r="D51"/>
      <c r="E51"/>
      <c r="F51"/>
      <c r="G51"/>
      <c r="H51"/>
      <c r="I51"/>
      <c r="J51"/>
    </row>
    <row r="52" spans="1:10" s="14" customFormat="1" ht="12.75" hidden="1" x14ac:dyDescent="0.2">
      <c r="A52" s="2"/>
      <c r="B52"/>
      <c r="C52"/>
      <c r="D52"/>
      <c r="E52"/>
      <c r="F52"/>
      <c r="G52"/>
      <c r="H52"/>
      <c r="I52"/>
      <c r="J52"/>
    </row>
    <row r="53" spans="1:10" s="14" customFormat="1" ht="12.75" hidden="1" x14ac:dyDescent="0.2">
      <c r="A53" s="2"/>
      <c r="B53"/>
      <c r="C53"/>
      <c r="D53"/>
      <c r="E53"/>
      <c r="F53"/>
      <c r="G53"/>
      <c r="H53"/>
      <c r="I53"/>
      <c r="J53"/>
    </row>
    <row r="54" spans="1:10" ht="12.75" hidden="1" x14ac:dyDescent="0.2"/>
    <row r="55" spans="1:10" ht="12.75" hidden="1" x14ac:dyDescent="0.2"/>
    <row r="56" spans="1:10" ht="12.75" hidden="1" x14ac:dyDescent="0.2"/>
    <row r="57" spans="1:10" ht="12.75" hidden="1" x14ac:dyDescent="0.2"/>
    <row r="58" spans="1:10" ht="12.75" hidden="1" x14ac:dyDescent="0.2"/>
    <row r="59" spans="1:10" ht="12.75" hidden="1" x14ac:dyDescent="0.2"/>
    <row r="60" spans="1:10" ht="12.75" hidden="1" x14ac:dyDescent="0.2"/>
    <row r="61" spans="1:10" ht="12.75" hidden="1" x14ac:dyDescent="0.2">
      <c r="C61" s="11"/>
      <c r="D61" s="11"/>
    </row>
    <row r="62" spans="1:10" ht="12.75" hidden="1" x14ac:dyDescent="0.2"/>
    <row r="63" spans="1:10" ht="12.75" hidden="1" x14ac:dyDescent="0.2"/>
    <row r="64" spans="1:10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x14ac:dyDescent="0.2"/>
    <row r="80" ht="12.75" x14ac:dyDescent="0.2"/>
    <row r="81" ht="12.75" hidden="1" customHeight="1" x14ac:dyDescent="0.2"/>
  </sheetData>
  <mergeCells count="8">
    <mergeCell ref="A22:E22"/>
    <mergeCell ref="A28:J28"/>
    <mergeCell ref="A29:J29"/>
    <mergeCell ref="A1:J1"/>
    <mergeCell ref="A3:J3"/>
    <mergeCell ref="A4:J4"/>
    <mergeCell ref="A5:J5"/>
    <mergeCell ref="F8:J8"/>
  </mergeCells>
  <printOptions horizontalCentered="1"/>
  <pageMargins left="0.6692913385826772" right="0.70866141732283472" top="1.9685039370078741" bottom="1.1811023622047245" header="0.78740157480314965" footer="0.78740157480314965"/>
  <pageSetup scale="80" orientation="portrait" r:id="rId1"/>
  <headerFooter alignWithMargins="0">
    <oddHeader>&amp;L&amp;"Arial,Negrita Cursiva"Sección 5: Turismo&amp;R&amp;G</oddHeader>
    <oddFooter>&amp;L&amp;"Tahoma,Negrita Cursiva"Oficina de Estudios Económicos&amp;R&amp;D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1"/>
  <sheetViews>
    <sheetView showGridLines="0" zoomScale="80" zoomScaleNormal="80" workbookViewId="0">
      <selection activeCell="A2" sqref="A2"/>
    </sheetView>
  </sheetViews>
  <sheetFormatPr baseColWidth="10" defaultColWidth="0" defaultRowHeight="12.75" zeroHeight="1" x14ac:dyDescent="0.2"/>
  <cols>
    <col min="1" max="1" width="33.85546875" style="14" customWidth="1"/>
    <col min="2" max="2" width="11" style="21" customWidth="1"/>
    <col min="3" max="3" width="11.42578125" style="21" customWidth="1"/>
    <col min="4" max="4" width="10.28515625" style="21" customWidth="1"/>
    <col min="5" max="5" width="13" style="21" customWidth="1"/>
    <col min="6" max="6" width="11.5703125" style="21" bestFit="1" customWidth="1"/>
    <col min="7" max="7" width="11.5703125" style="21" customWidth="1"/>
    <col min="8" max="8" width="11.42578125" style="21" customWidth="1"/>
    <col min="9" max="9" width="10" style="21" customWidth="1"/>
    <col min="10" max="10" width="6.85546875" style="21" bestFit="1" customWidth="1"/>
    <col min="11" max="251" width="10.7109375" style="21" hidden="1" customWidth="1"/>
    <col min="252" max="252" width="3.140625" style="21" hidden="1" customWidth="1"/>
    <col min="253" max="253" width="3.28515625" style="21" hidden="1" customWidth="1"/>
    <col min="254" max="254" width="7.42578125" style="21" hidden="1" customWidth="1"/>
    <col min="255" max="255" width="10.7109375" style="21" hidden="1" customWidth="1"/>
    <col min="256" max="16384" width="4.5703125" style="21" hidden="1"/>
  </cols>
  <sheetData>
    <row r="1" spans="1:253" ht="12.75" customHeight="1" x14ac:dyDescent="0.2">
      <c r="A1" s="196" t="s">
        <v>14</v>
      </c>
      <c r="B1" s="196"/>
      <c r="C1" s="196"/>
      <c r="D1" s="196"/>
      <c r="E1" s="196"/>
      <c r="F1" s="196"/>
      <c r="G1" s="196"/>
      <c r="H1" s="196"/>
      <c r="I1" s="127"/>
      <c r="J1" s="8"/>
      <c r="K1" s="8"/>
      <c r="L1" s="8"/>
      <c r="M1" s="8"/>
      <c r="N1" s="8"/>
    </row>
    <row r="2" spans="1:25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3" ht="20.25" customHeight="1" x14ac:dyDescent="0.3">
      <c r="A3" s="195" t="s">
        <v>15</v>
      </c>
      <c r="B3" s="195"/>
      <c r="C3" s="195"/>
      <c r="D3" s="195"/>
      <c r="E3" s="195"/>
      <c r="F3" s="195"/>
      <c r="G3" s="195"/>
      <c r="H3" s="195"/>
      <c r="I3" s="128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</row>
    <row r="4" spans="1:253" ht="13.5" customHeight="1" x14ac:dyDescent="0.2">
      <c r="A4" s="197" t="s">
        <v>131</v>
      </c>
      <c r="B4" s="198"/>
      <c r="C4" s="198"/>
      <c r="D4" s="198"/>
      <c r="E4" s="198"/>
      <c r="F4" s="198"/>
      <c r="G4" s="198"/>
      <c r="H4" s="198"/>
      <c r="I4" s="129"/>
      <c r="J4" s="8"/>
      <c r="K4" s="8"/>
      <c r="L4" s="8"/>
      <c r="M4" s="8"/>
      <c r="N4" s="8"/>
    </row>
    <row r="5" spans="1:253" ht="13.5" customHeight="1" x14ac:dyDescent="0.2">
      <c r="A5" s="10"/>
      <c r="B5" s="10"/>
      <c r="C5" s="10"/>
      <c r="D5" s="10"/>
      <c r="E5" s="10"/>
      <c r="F5" s="10"/>
      <c r="G5" s="10"/>
      <c r="H5" s="8"/>
      <c r="I5" s="8"/>
      <c r="J5" s="8"/>
      <c r="K5" s="8"/>
      <c r="L5" s="8"/>
      <c r="M5" s="8"/>
      <c r="N5" s="8"/>
    </row>
    <row r="6" spans="1:253" ht="13.5" thickBot="1" x14ac:dyDescent="0.25">
      <c r="A6" s="8"/>
      <c r="B6" s="8"/>
      <c r="C6" s="8"/>
      <c r="D6" s="8"/>
      <c r="E6" s="8"/>
      <c r="F6" s="8"/>
      <c r="G6" s="8"/>
      <c r="H6" s="8"/>
      <c r="I6" s="8"/>
      <c r="K6" s="8"/>
      <c r="L6" s="8"/>
      <c r="M6" s="8"/>
      <c r="N6" s="8"/>
    </row>
    <row r="7" spans="1:253" ht="28.5" customHeight="1" x14ac:dyDescent="0.2">
      <c r="A7" s="199" t="s">
        <v>16</v>
      </c>
      <c r="B7" s="201">
        <v>2020</v>
      </c>
      <c r="C7" s="201">
        <v>2021</v>
      </c>
      <c r="D7" s="191">
        <v>2022</v>
      </c>
      <c r="E7" s="191" t="str">
        <f>"Variación % "&amp;MID(D7,3,2)&amp;"/"&amp;MID(C7,3,2)</f>
        <v>Variación % 22/21</v>
      </c>
      <c r="F7" s="203" t="s">
        <v>132</v>
      </c>
      <c r="G7" s="203" t="s">
        <v>133</v>
      </c>
      <c r="H7" s="203" t="s">
        <v>17</v>
      </c>
      <c r="J7" s="8"/>
      <c r="K7" s="8"/>
      <c r="L7" s="8"/>
      <c r="M7" s="8"/>
    </row>
    <row r="8" spans="1:253" ht="13.5" thickBot="1" x14ac:dyDescent="0.25">
      <c r="A8" s="200"/>
      <c r="B8" s="202">
        <v>2014</v>
      </c>
      <c r="C8" s="202">
        <v>2014</v>
      </c>
      <c r="D8" s="186">
        <v>2014</v>
      </c>
      <c r="E8" s="186"/>
      <c r="F8" s="186"/>
      <c r="G8" s="186"/>
      <c r="H8" s="186"/>
      <c r="J8" s="8"/>
      <c r="K8" s="8"/>
      <c r="L8" s="8"/>
      <c r="M8" s="8"/>
    </row>
    <row r="9" spans="1:253" x14ac:dyDescent="0.2">
      <c r="A9" s="90" t="s">
        <v>18</v>
      </c>
      <c r="B9" s="126">
        <v>893861</v>
      </c>
      <c r="C9" s="126">
        <v>1395265</v>
      </c>
      <c r="D9" s="126">
        <v>3278580</v>
      </c>
      <c r="E9" s="89">
        <f>(D9-C9)/C9</f>
        <v>1.3497901832268422</v>
      </c>
      <c r="F9" s="159">
        <v>197134</v>
      </c>
      <c r="G9" s="159">
        <v>319299</v>
      </c>
      <c r="H9" s="89">
        <f>(G9-F9)/F9</f>
        <v>0.61970537806771031</v>
      </c>
      <c r="I9" s="23"/>
      <c r="J9" s="8"/>
      <c r="K9" s="8"/>
      <c r="L9" s="8"/>
      <c r="M9" s="8"/>
    </row>
    <row r="10" spans="1:253" x14ac:dyDescent="0.2">
      <c r="A10" s="90" t="s">
        <v>19</v>
      </c>
      <c r="B10" s="126">
        <v>358397</v>
      </c>
      <c r="C10" s="126">
        <v>731669</v>
      </c>
      <c r="D10" s="126">
        <v>1160703</v>
      </c>
      <c r="E10" s="89">
        <f t="shared" ref="E10:E11" si="0">(D10-C10)/C10</f>
        <v>0.58637717328464101</v>
      </c>
      <c r="F10" s="159">
        <v>78309</v>
      </c>
      <c r="G10" s="159">
        <v>63626</v>
      </c>
      <c r="H10" s="89">
        <f t="shared" ref="H10:H11" si="1">(G10-F10)/F10</f>
        <v>-0.18750079812026715</v>
      </c>
      <c r="I10" s="23"/>
      <c r="J10" s="8"/>
      <c r="K10" s="8"/>
      <c r="L10" s="8"/>
      <c r="M10" s="8"/>
    </row>
    <row r="11" spans="1:253" x14ac:dyDescent="0.2">
      <c r="A11" s="140" t="s">
        <v>20</v>
      </c>
      <c r="B11" s="126">
        <v>134357</v>
      </c>
      <c r="C11" s="126">
        <v>18877</v>
      </c>
      <c r="D11" s="126">
        <v>167632</v>
      </c>
      <c r="E11" s="89">
        <f t="shared" si="0"/>
        <v>7.8802246119616468</v>
      </c>
      <c r="F11" s="159">
        <v>2734</v>
      </c>
      <c r="G11" s="159">
        <v>71802</v>
      </c>
      <c r="H11" s="89">
        <f t="shared" si="1"/>
        <v>25.262618873445501</v>
      </c>
      <c r="I11" s="23"/>
      <c r="J11" s="8"/>
      <c r="K11" s="8"/>
      <c r="L11" s="8"/>
      <c r="M11" s="8"/>
    </row>
    <row r="12" spans="1:253" ht="13.5" thickBot="1" x14ac:dyDescent="0.25">
      <c r="A12" s="91" t="s">
        <v>21</v>
      </c>
      <c r="B12" s="37">
        <f>SUM(B9:B11)</f>
        <v>1386615</v>
      </c>
      <c r="C12" s="37">
        <f t="shared" ref="C12:F12" si="2">SUM(C9:C11)</f>
        <v>2145811</v>
      </c>
      <c r="D12" s="37">
        <f t="shared" si="2"/>
        <v>4606915</v>
      </c>
      <c r="E12" s="114">
        <f>(D12-C12)/C12</f>
        <v>1.1469341894509815</v>
      </c>
      <c r="F12" s="37">
        <f t="shared" si="2"/>
        <v>278177</v>
      </c>
      <c r="G12" s="37">
        <f>SUM(G9:G11)</f>
        <v>454727</v>
      </c>
      <c r="H12" s="114">
        <f>(G12-F12)/F12</f>
        <v>0.63466785535827908</v>
      </c>
      <c r="I12" s="23"/>
    </row>
    <row r="13" spans="1:253" ht="27" customHeight="1" x14ac:dyDescent="0.2">
      <c r="A13" s="194" t="s">
        <v>22</v>
      </c>
      <c r="B13" s="194"/>
      <c r="C13" s="194"/>
      <c r="D13" s="194"/>
      <c r="E13" s="194"/>
      <c r="F13" s="194"/>
      <c r="G13" s="194"/>
      <c r="H13" s="194"/>
      <c r="I13" s="113"/>
    </row>
    <row r="14" spans="1:253" x14ac:dyDescent="0.2">
      <c r="A14" s="87" t="s">
        <v>23</v>
      </c>
      <c r="B14" s="25"/>
      <c r="C14" s="22"/>
      <c r="D14" s="22"/>
      <c r="E14" s="22"/>
    </row>
    <row r="15" spans="1:253" x14ac:dyDescent="0.2">
      <c r="A15" s="87" t="s">
        <v>24</v>
      </c>
      <c r="B15" s="25"/>
      <c r="C15" s="22"/>
      <c r="D15" s="22"/>
      <c r="E15" s="22"/>
    </row>
    <row r="16" spans="1:253" x14ac:dyDescent="0.2">
      <c r="A16" s="80" t="s">
        <v>25</v>
      </c>
    </row>
    <row r="17" spans="1:11" x14ac:dyDescent="0.2">
      <c r="A17" s="80" t="s">
        <v>26</v>
      </c>
    </row>
    <row r="18" spans="1:11" x14ac:dyDescent="0.2">
      <c r="A18" s="80"/>
      <c r="E18" s="23"/>
    </row>
    <row r="19" spans="1:11" ht="21" customHeight="1" x14ac:dyDescent="0.3">
      <c r="A19" s="195" t="s">
        <v>27</v>
      </c>
      <c r="B19" s="195"/>
      <c r="C19" s="195"/>
      <c r="D19" s="195"/>
      <c r="E19" s="195"/>
      <c r="F19" s="195"/>
      <c r="G19" s="195"/>
      <c r="H19" s="195"/>
      <c r="I19" s="128"/>
      <c r="J19" s="5"/>
      <c r="K19" s="5"/>
    </row>
    <row r="20" spans="1:11" ht="13.5" thickBot="1" x14ac:dyDescent="0.25">
      <c r="A20" s="21"/>
      <c r="B20" s="22"/>
      <c r="C20" s="22"/>
      <c r="D20" s="22"/>
      <c r="E20" s="22"/>
      <c r="G20" s="169"/>
    </row>
    <row r="21" spans="1:11" ht="30.75" customHeight="1" x14ac:dyDescent="0.2">
      <c r="A21" s="189" t="s">
        <v>28</v>
      </c>
      <c r="B21" s="191">
        <f>$B$7</f>
        <v>2020</v>
      </c>
      <c r="C21" s="191">
        <f>$C$7</f>
        <v>2021</v>
      </c>
      <c r="D21" s="191">
        <f>$D$7</f>
        <v>2022</v>
      </c>
      <c r="E21" s="192" t="str">
        <f>E7</f>
        <v>Variación % 22/21</v>
      </c>
      <c r="F21" s="185" t="str">
        <f>$F$7</f>
        <v>Ene 2022</v>
      </c>
      <c r="G21" s="185" t="str">
        <f>$G$7</f>
        <v>Ene 2023</v>
      </c>
      <c r="H21" s="185" t="str">
        <f>H7</f>
        <v>Var % Ene-dic 22/21</v>
      </c>
    </row>
    <row r="22" spans="1:11" ht="13.5" thickBot="1" x14ac:dyDescent="0.25">
      <c r="A22" s="190"/>
      <c r="B22" s="186"/>
      <c r="C22" s="186">
        <v>2013</v>
      </c>
      <c r="D22" s="186">
        <v>2014</v>
      </c>
      <c r="E22" s="193"/>
      <c r="F22" s="186"/>
      <c r="G22" s="186"/>
      <c r="H22" s="186"/>
    </row>
    <row r="23" spans="1:11" ht="12.75" customHeight="1" x14ac:dyDescent="0.2">
      <c r="A23" s="53" t="s">
        <v>29</v>
      </c>
      <c r="B23" s="159">
        <v>234168</v>
      </c>
      <c r="C23" s="159">
        <v>1402</v>
      </c>
      <c r="D23" s="159">
        <v>4628</v>
      </c>
      <c r="E23" s="89">
        <f>(D23-C23)/C23</f>
        <v>2.3009985734664764</v>
      </c>
      <c r="F23" s="159">
        <v>210</v>
      </c>
      <c r="G23" s="159">
        <v>412</v>
      </c>
      <c r="H23" s="89">
        <f>(G23-F23)/F23</f>
        <v>0.96190476190476193</v>
      </c>
      <c r="I23" s="23"/>
      <c r="J23" s="23"/>
    </row>
    <row r="24" spans="1:11" x14ac:dyDescent="0.2">
      <c r="A24" s="53" t="s">
        <v>30</v>
      </c>
      <c r="B24" s="159">
        <v>1116281</v>
      </c>
      <c r="C24" s="159">
        <v>1171371</v>
      </c>
      <c r="D24" s="159">
        <v>2697366</v>
      </c>
      <c r="E24" s="89">
        <f t="shared" ref="E24:E26" si="3">(D24-C24)/C24</f>
        <v>1.3027426835733513</v>
      </c>
      <c r="F24" s="159">
        <v>161224</v>
      </c>
      <c r="G24" s="159">
        <v>257583</v>
      </c>
      <c r="H24" s="89">
        <f t="shared" ref="H24:H26" si="4">(G24-F24)/F24</f>
        <v>0.5976715625465191</v>
      </c>
      <c r="I24" s="23"/>
      <c r="J24" s="23"/>
    </row>
    <row r="25" spans="1:11" x14ac:dyDescent="0.2">
      <c r="A25" s="53" t="s">
        <v>31</v>
      </c>
      <c r="B25" s="159">
        <v>40942</v>
      </c>
      <c r="C25" s="159">
        <v>3056</v>
      </c>
      <c r="D25" s="159">
        <v>9486</v>
      </c>
      <c r="E25" s="89">
        <f t="shared" si="3"/>
        <v>2.1040575916230368</v>
      </c>
      <c r="F25" s="159">
        <v>415</v>
      </c>
      <c r="G25" s="159">
        <v>1186</v>
      </c>
      <c r="H25" s="89">
        <f t="shared" si="4"/>
        <v>1.8578313253012049</v>
      </c>
      <c r="I25" s="23"/>
      <c r="J25" s="23"/>
    </row>
    <row r="26" spans="1:11" x14ac:dyDescent="0.2">
      <c r="A26" s="53" t="s">
        <v>32</v>
      </c>
      <c r="B26" s="159">
        <v>128008</v>
      </c>
      <c r="C26" s="159">
        <v>12413</v>
      </c>
      <c r="D26" s="159">
        <v>41937</v>
      </c>
      <c r="E26" s="89">
        <f t="shared" si="3"/>
        <v>2.3784741802948521</v>
      </c>
      <c r="F26" s="159">
        <v>1551</v>
      </c>
      <c r="G26" s="159">
        <v>5122</v>
      </c>
      <c r="H26" s="89">
        <f t="shared" si="4"/>
        <v>2.3023855577047065</v>
      </c>
      <c r="I26" s="23"/>
      <c r="J26" s="23"/>
    </row>
    <row r="27" spans="1:11" x14ac:dyDescent="0.2">
      <c r="A27" s="53" t="s">
        <v>33</v>
      </c>
      <c r="B27" s="159">
        <v>533321</v>
      </c>
      <c r="C27" s="159">
        <v>205301</v>
      </c>
      <c r="D27" s="159">
        <v>521492</v>
      </c>
      <c r="E27" s="89">
        <f>(D27-C27)/C27</f>
        <v>1.5401337548282765</v>
      </c>
      <c r="F27" s="159">
        <v>33551</v>
      </c>
      <c r="G27" s="159">
        <v>54698</v>
      </c>
      <c r="H27" s="89">
        <f>(G27-F27)/F27</f>
        <v>0.63029417901105778</v>
      </c>
      <c r="I27" s="23"/>
      <c r="J27" s="23"/>
    </row>
    <row r="28" spans="1:11" x14ac:dyDescent="0.2">
      <c r="A28" s="53" t="s">
        <v>34</v>
      </c>
      <c r="B28" s="159">
        <v>117248</v>
      </c>
      <c r="C28" s="159">
        <v>1236</v>
      </c>
      <c r="D28" s="159">
        <v>2481</v>
      </c>
      <c r="E28" s="89">
        <f t="shared" ref="E28:E29" si="5">(D28-C28)/C28</f>
        <v>1.0072815533980584</v>
      </c>
      <c r="F28" s="159">
        <v>123</v>
      </c>
      <c r="G28" s="159">
        <v>196</v>
      </c>
      <c r="H28" s="89">
        <f t="shared" ref="H28:H29" si="6">(G28-F28)/F28</f>
        <v>0.5934959349593496</v>
      </c>
      <c r="I28" s="23"/>
      <c r="J28" s="23"/>
    </row>
    <row r="29" spans="1:11" x14ac:dyDescent="0.2">
      <c r="A29" s="53" t="s">
        <v>35</v>
      </c>
      <c r="B29" s="159">
        <v>39164</v>
      </c>
      <c r="C29" s="159">
        <v>486</v>
      </c>
      <c r="D29" s="159">
        <v>1190</v>
      </c>
      <c r="E29" s="89">
        <f t="shared" si="5"/>
        <v>1.4485596707818931</v>
      </c>
      <c r="F29" s="159">
        <v>60</v>
      </c>
      <c r="G29" s="159">
        <v>102</v>
      </c>
      <c r="H29" s="89">
        <f t="shared" si="6"/>
        <v>0.7</v>
      </c>
      <c r="I29" s="23"/>
      <c r="J29" s="23"/>
    </row>
    <row r="30" spans="1:11" ht="13.5" thickBot="1" x14ac:dyDescent="0.25">
      <c r="A30" s="36" t="s">
        <v>36</v>
      </c>
      <c r="B30" s="160">
        <f>SUM(B23:B29)</f>
        <v>2209132</v>
      </c>
      <c r="C30" s="160">
        <f>SUM(C23:C29)</f>
        <v>1395265</v>
      </c>
      <c r="D30" s="160">
        <f>SUM(D23:D29)</f>
        <v>3278580</v>
      </c>
      <c r="E30" s="114">
        <f>(D30-C30)/C30</f>
        <v>1.3497901832268422</v>
      </c>
      <c r="F30" s="37">
        <f t="shared" ref="F30" si="7">SUM(F23:F29)</f>
        <v>197134</v>
      </c>
      <c r="G30" s="37">
        <f>SUM(G23:G29)</f>
        <v>319299</v>
      </c>
      <c r="H30" s="114">
        <f>(G30-F30)/F30</f>
        <v>0.61970537806771031</v>
      </c>
      <c r="I30" s="23"/>
      <c r="J30" s="23"/>
    </row>
    <row r="31" spans="1:11" x14ac:dyDescent="0.2">
      <c r="A31" s="85" t="s">
        <v>37</v>
      </c>
      <c r="B31" s="85"/>
      <c r="C31" s="22"/>
      <c r="D31" s="22"/>
      <c r="E31" s="23"/>
      <c r="F31" s="22"/>
      <c r="G31" s="22"/>
    </row>
    <row r="32" spans="1:11" x14ac:dyDescent="0.2">
      <c r="A32" s="80" t="s">
        <v>38</v>
      </c>
      <c r="B32" s="81"/>
    </row>
    <row r="33" spans="1:10" x14ac:dyDescent="0.2">
      <c r="A33" s="87" t="s">
        <v>8</v>
      </c>
      <c r="B33" s="81"/>
    </row>
    <row r="34" spans="1:10" x14ac:dyDescent="0.2">
      <c r="A34" s="80" t="s">
        <v>39</v>
      </c>
      <c r="F34" s="22"/>
      <c r="G34" s="22"/>
    </row>
    <row r="35" spans="1:10" ht="12.75" customHeight="1" x14ac:dyDescent="0.2">
      <c r="A35" s="15"/>
    </row>
    <row r="36" spans="1:10" ht="20.25" customHeight="1" x14ac:dyDescent="0.3">
      <c r="A36" s="187" t="s">
        <v>40</v>
      </c>
      <c r="B36" s="187"/>
      <c r="C36" s="187"/>
      <c r="D36" s="187"/>
      <c r="E36" s="187"/>
      <c r="F36" s="187"/>
      <c r="G36" s="187"/>
      <c r="H36" s="187"/>
      <c r="I36" s="128"/>
    </row>
    <row r="37" spans="1:10" ht="15" customHeight="1" x14ac:dyDescent="0.2">
      <c r="A37" s="188" t="str">
        <f>MID(A4,27,100)</f>
        <v/>
      </c>
      <c r="B37" s="188"/>
      <c r="C37" s="188"/>
      <c r="D37" s="188"/>
      <c r="E37" s="188"/>
      <c r="F37" s="188"/>
      <c r="G37" s="188"/>
      <c r="H37" s="188"/>
      <c r="I37" s="129"/>
    </row>
    <row r="38" spans="1:10" ht="13.5" thickBot="1" x14ac:dyDescent="0.25">
      <c r="A38" s="21"/>
      <c r="B38" s="22"/>
      <c r="C38" s="22"/>
      <c r="D38" s="22"/>
      <c r="E38" s="22"/>
    </row>
    <row r="39" spans="1:10" ht="24" customHeight="1" x14ac:dyDescent="0.2">
      <c r="A39" s="189" t="s">
        <v>28</v>
      </c>
      <c r="B39" s="191">
        <f>$B$7</f>
        <v>2020</v>
      </c>
      <c r="C39" s="191">
        <f>$C$7</f>
        <v>2021</v>
      </c>
      <c r="D39" s="191">
        <f>$D$7</f>
        <v>2022</v>
      </c>
      <c r="E39" s="192" t="str">
        <f>E7</f>
        <v>Variación % 22/21</v>
      </c>
      <c r="F39" s="185" t="str">
        <f>F21</f>
        <v>Ene 2022</v>
      </c>
      <c r="G39" s="185" t="str">
        <f>G21</f>
        <v>Ene 2023</v>
      </c>
      <c r="H39" s="185" t="str">
        <f>H21</f>
        <v>Var % Ene-dic 22/21</v>
      </c>
    </row>
    <row r="40" spans="1:10" ht="13.5" customHeight="1" thickBot="1" x14ac:dyDescent="0.25">
      <c r="A40" s="190"/>
      <c r="B40" s="186"/>
      <c r="C40" s="186">
        <v>2013</v>
      </c>
      <c r="D40" s="186">
        <v>2014</v>
      </c>
      <c r="E40" s="193"/>
      <c r="F40" s="186"/>
      <c r="G40" s="186"/>
      <c r="H40" s="186"/>
    </row>
    <row r="41" spans="1:10" x14ac:dyDescent="0.2">
      <c r="A41" s="53" t="s">
        <v>29</v>
      </c>
      <c r="B41" s="159">
        <v>485</v>
      </c>
      <c r="C41" s="159">
        <v>1423</v>
      </c>
      <c r="D41" s="159">
        <v>2643</v>
      </c>
      <c r="E41" s="89">
        <f>(D41-C41)/C41</f>
        <v>0.85734364019676734</v>
      </c>
      <c r="F41" s="159">
        <v>215</v>
      </c>
      <c r="G41" s="159">
        <v>254</v>
      </c>
      <c r="H41" s="89">
        <f>(G41-F41)/F41</f>
        <v>0.18139534883720931</v>
      </c>
      <c r="I41" s="23"/>
      <c r="J41" s="23"/>
    </row>
    <row r="42" spans="1:10" x14ac:dyDescent="0.2">
      <c r="A42" s="53" t="s">
        <v>30</v>
      </c>
      <c r="B42" s="159">
        <v>1104480</v>
      </c>
      <c r="C42" s="159">
        <v>2656021</v>
      </c>
      <c r="D42" s="159">
        <v>4035368</v>
      </c>
      <c r="E42" s="89">
        <f t="shared" ref="E42:E44" si="8">(D42-C42)/C42</f>
        <v>0.51932834868399003</v>
      </c>
      <c r="F42" s="159">
        <v>328561</v>
      </c>
      <c r="G42" s="159">
        <v>396249</v>
      </c>
      <c r="H42" s="89">
        <f t="shared" ref="H42:H44" si="9">(G42-F42)/F42</f>
        <v>0.20601349521093495</v>
      </c>
      <c r="I42" s="23"/>
      <c r="J42" s="23"/>
    </row>
    <row r="43" spans="1:10" ht="13.5" customHeight="1" x14ac:dyDescent="0.2">
      <c r="A43" s="53" t="s">
        <v>31</v>
      </c>
      <c r="B43" s="159">
        <v>322</v>
      </c>
      <c r="C43" s="159">
        <v>380</v>
      </c>
      <c r="D43" s="159">
        <v>1318</v>
      </c>
      <c r="E43" s="89">
        <f t="shared" si="8"/>
        <v>2.4684210526315788</v>
      </c>
      <c r="F43" s="159">
        <v>43</v>
      </c>
      <c r="G43" s="159">
        <v>111</v>
      </c>
      <c r="H43" s="89">
        <f t="shared" si="9"/>
        <v>1.5813953488372092</v>
      </c>
      <c r="I43" s="23"/>
      <c r="J43" s="23"/>
    </row>
    <row r="44" spans="1:10" x14ac:dyDescent="0.2">
      <c r="A44" s="53" t="s">
        <v>32</v>
      </c>
      <c r="B44" s="159">
        <v>5696</v>
      </c>
      <c r="C44" s="159">
        <v>1685</v>
      </c>
      <c r="D44" s="159">
        <v>21822</v>
      </c>
      <c r="E44" s="89">
        <f t="shared" si="8"/>
        <v>11.95074183976261</v>
      </c>
      <c r="F44" s="159">
        <v>727</v>
      </c>
      <c r="G44" s="159">
        <v>4685</v>
      </c>
      <c r="H44" s="89">
        <f t="shared" si="9"/>
        <v>5.4442916093535079</v>
      </c>
      <c r="I44" s="23"/>
      <c r="J44" s="23"/>
    </row>
    <row r="45" spans="1:10" x14ac:dyDescent="0.2">
      <c r="A45" s="53" t="s">
        <v>33</v>
      </c>
      <c r="B45" s="159">
        <v>160764</v>
      </c>
      <c r="C45" s="159">
        <v>333526</v>
      </c>
      <c r="D45" s="159">
        <v>855696</v>
      </c>
      <c r="E45" s="89">
        <f>(D45-C45)/C45</f>
        <v>1.5656050802636077</v>
      </c>
      <c r="F45" s="159">
        <v>54391</v>
      </c>
      <c r="G45" s="159">
        <v>68143</v>
      </c>
      <c r="H45" s="89">
        <f>(G45-F45)/F45</f>
        <v>0.25283594712360502</v>
      </c>
      <c r="I45" s="23"/>
      <c r="J45" s="23"/>
    </row>
    <row r="46" spans="1:10" x14ac:dyDescent="0.2">
      <c r="A46" s="53" t="s">
        <v>34</v>
      </c>
      <c r="B46" s="159">
        <v>3083</v>
      </c>
      <c r="C46" s="159">
        <v>11074</v>
      </c>
      <c r="D46" s="159">
        <v>13673</v>
      </c>
      <c r="E46" s="89">
        <f t="shared" ref="E46:E47" si="10">(D46-C46)/C46</f>
        <v>0.23469387755102042</v>
      </c>
      <c r="F46" s="159">
        <v>1917</v>
      </c>
      <c r="G46" s="159">
        <v>1229</v>
      </c>
      <c r="H46" s="89">
        <f t="shared" ref="H46:H47" si="11">(G46-F46)/F46</f>
        <v>-0.35889410537297861</v>
      </c>
      <c r="I46" s="23"/>
      <c r="J46" s="23"/>
    </row>
    <row r="47" spans="1:10" x14ac:dyDescent="0.2">
      <c r="A47" s="53" t="s">
        <v>35</v>
      </c>
      <c r="B47" s="159">
        <v>6</v>
      </c>
      <c r="C47" s="159">
        <v>42</v>
      </c>
      <c r="D47" s="159">
        <v>24</v>
      </c>
      <c r="E47" s="89">
        <f t="shared" si="10"/>
        <v>-0.42857142857142855</v>
      </c>
      <c r="F47" s="159">
        <v>6</v>
      </c>
      <c r="G47" s="159">
        <v>3</v>
      </c>
      <c r="H47" s="89">
        <f t="shared" si="11"/>
        <v>-0.5</v>
      </c>
      <c r="I47" s="23"/>
      <c r="J47" s="23"/>
    </row>
    <row r="48" spans="1:10" ht="13.5" thickBot="1" x14ac:dyDescent="0.25">
      <c r="A48" s="36" t="s">
        <v>41</v>
      </c>
      <c r="B48" s="160">
        <f>SUM(B41:B47)</f>
        <v>1274836</v>
      </c>
      <c r="C48" s="160">
        <f>SUM(C41:C47)</f>
        <v>3004151</v>
      </c>
      <c r="D48" s="160">
        <f>SUM(D41:D47)</f>
        <v>4930544</v>
      </c>
      <c r="E48" s="114">
        <f>(D48-C48)/C48</f>
        <v>0.64124373242223842</v>
      </c>
      <c r="F48" s="160">
        <f t="shared" ref="F48:G48" si="12">SUM(F41:F47)</f>
        <v>385860</v>
      </c>
      <c r="G48" s="160">
        <f t="shared" si="12"/>
        <v>470674</v>
      </c>
      <c r="H48" s="114">
        <f>(G48-F48)/F48</f>
        <v>0.21980511066189809</v>
      </c>
      <c r="I48" s="23"/>
      <c r="J48" s="23"/>
    </row>
    <row r="49" spans="1:8" x14ac:dyDescent="0.2">
      <c r="A49" s="85" t="s">
        <v>37</v>
      </c>
      <c r="B49" s="85"/>
      <c r="C49" s="22"/>
      <c r="D49" s="22"/>
      <c r="E49" s="23"/>
      <c r="H49" s="24"/>
    </row>
    <row r="50" spans="1:8" x14ac:dyDescent="0.2">
      <c r="A50" s="80" t="s">
        <v>42</v>
      </c>
      <c r="B50" s="81"/>
    </row>
    <row r="51" spans="1:8" x14ac:dyDescent="0.2">
      <c r="A51" s="80"/>
      <c r="B51" s="81"/>
    </row>
    <row r="52" spans="1:8" x14ac:dyDescent="0.2">
      <c r="A52" s="87" t="s">
        <v>8</v>
      </c>
      <c r="B52" s="81"/>
    </row>
    <row r="53" spans="1:8" x14ac:dyDescent="0.2">
      <c r="A53" s="80" t="s">
        <v>43</v>
      </c>
      <c r="F53" s="22"/>
      <c r="G53" s="22"/>
    </row>
    <row r="54" spans="1:8" x14ac:dyDescent="0.2"/>
    <row r="59" spans="1:8" x14ac:dyDescent="0.2"/>
    <row r="60" spans="1:8" x14ac:dyDescent="0.2"/>
    <row r="61" spans="1:8" x14ac:dyDescent="0.2"/>
  </sheetData>
  <mergeCells count="31">
    <mergeCell ref="A1:H1"/>
    <mergeCell ref="A3:H3"/>
    <mergeCell ref="A4:H4"/>
    <mergeCell ref="A7:A8"/>
    <mergeCell ref="B7:B8"/>
    <mergeCell ref="C7:C8"/>
    <mergeCell ref="D7:D8"/>
    <mergeCell ref="E7:E8"/>
    <mergeCell ref="F7:F8"/>
    <mergeCell ref="G7:G8"/>
    <mergeCell ref="H7:H8"/>
    <mergeCell ref="A13:H13"/>
    <mergeCell ref="A19:H19"/>
    <mergeCell ref="A21:A22"/>
    <mergeCell ref="B21:B22"/>
    <mergeCell ref="C21:C22"/>
    <mergeCell ref="D21:D22"/>
    <mergeCell ref="E21:E22"/>
    <mergeCell ref="F21:F22"/>
    <mergeCell ref="G21:G22"/>
    <mergeCell ref="H39:H40"/>
    <mergeCell ref="H21:H22"/>
    <mergeCell ref="A36:H36"/>
    <mergeCell ref="A37:H37"/>
    <mergeCell ref="A39:A40"/>
    <mergeCell ref="B39:B40"/>
    <mergeCell ref="C39:C40"/>
    <mergeCell ref="D39:D40"/>
    <mergeCell ref="E39:E40"/>
    <mergeCell ref="F39:F40"/>
    <mergeCell ref="G39:G40"/>
  </mergeCells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&amp;L&amp;"Tahoma,Negrita Cursiva"Sección 5: Turismo&amp;R&amp;G</oddHeader>
    <oddFooter>&amp;L&amp;"Tahoma,Negrita Cursiva"Oficina de Estudios Económicos&amp;R&amp;D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zoomScale="86" zoomScaleNormal="86" workbookViewId="0">
      <selection sqref="A1:J1"/>
    </sheetView>
  </sheetViews>
  <sheetFormatPr baseColWidth="10" defaultColWidth="0" defaultRowHeight="12.75" zeroHeight="1" x14ac:dyDescent="0.2"/>
  <cols>
    <col min="1" max="1" width="22.140625" customWidth="1"/>
    <col min="2" max="2" width="13.140625" style="26" customWidth="1"/>
    <col min="3" max="3" width="12.140625" style="26" customWidth="1"/>
    <col min="4" max="4" width="10.140625" style="26" customWidth="1"/>
    <col min="5" max="5" width="10" style="26" bestFit="1" customWidth="1"/>
    <col min="6" max="6" width="8.140625" style="26" customWidth="1"/>
    <col min="7" max="7" width="10" style="26" customWidth="1"/>
    <col min="8" max="8" width="9.42578125" style="26" customWidth="1"/>
    <col min="9" max="9" width="9.140625" style="26" bestFit="1" customWidth="1"/>
    <col min="10" max="10" width="9.42578125" style="26" customWidth="1"/>
    <col min="11" max="13" width="0" hidden="1" customWidth="1"/>
    <col min="14" max="14" width="14.5703125" hidden="1" customWidth="1"/>
    <col min="15" max="16" width="22.140625" hidden="1" customWidth="1"/>
    <col min="17" max="16384" width="11.5703125" hidden="1"/>
  </cols>
  <sheetData>
    <row r="1" spans="1:13" x14ac:dyDescent="0.2">
      <c r="A1" s="182" t="s">
        <v>44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3" x14ac:dyDescent="0.2">
      <c r="A2" s="8"/>
      <c r="B2" s="8"/>
      <c r="C2" s="8"/>
      <c r="D2" s="8"/>
      <c r="E2" s="8"/>
      <c r="F2" s="182"/>
      <c r="G2" s="182"/>
      <c r="H2" s="182"/>
      <c r="I2" s="182"/>
      <c r="J2" s="8"/>
      <c r="K2" s="8"/>
      <c r="L2" s="8"/>
    </row>
    <row r="3" spans="1:13" ht="17.45" customHeight="1" x14ac:dyDescent="0.3">
      <c r="A3" s="204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33"/>
    </row>
    <row r="4" spans="1:13" ht="13.9" customHeight="1" x14ac:dyDescent="0.25">
      <c r="A4" s="10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 thickBot="1" x14ac:dyDescent="0.25">
      <c r="A5" s="43"/>
      <c r="B5" s="49"/>
      <c r="C5" s="49"/>
      <c r="E5" s="10"/>
      <c r="F5" s="10"/>
      <c r="G5" s="10"/>
      <c r="H5" s="10"/>
      <c r="I5" s="10"/>
      <c r="J5" s="10"/>
    </row>
    <row r="6" spans="1:13" ht="30.6" customHeight="1" thickBot="1" x14ac:dyDescent="0.25">
      <c r="A6" s="31" t="s">
        <v>46</v>
      </c>
      <c r="B6" s="77" t="s">
        <v>47</v>
      </c>
      <c r="C6" s="31" t="s">
        <v>48</v>
      </c>
    </row>
    <row r="7" spans="1:13" ht="15.75" customHeight="1" x14ac:dyDescent="0.2">
      <c r="A7" s="149">
        <v>2008</v>
      </c>
      <c r="B7" s="150">
        <v>703515</v>
      </c>
      <c r="C7" s="93"/>
    </row>
    <row r="8" spans="1:13" s="6" customFormat="1" ht="15" customHeight="1" x14ac:dyDescent="0.3">
      <c r="A8" s="108">
        <v>2009</v>
      </c>
      <c r="B8" s="151">
        <v>678510</v>
      </c>
      <c r="C8" s="38">
        <f t="shared" ref="C8:C22" si="0">B8/B7 -1</f>
        <v>-3.5542952175859788E-2</v>
      </c>
      <c r="D8" s="27"/>
      <c r="E8" s="18"/>
      <c r="F8" s="18"/>
      <c r="G8" s="5"/>
      <c r="H8" s="5"/>
      <c r="I8" s="5"/>
      <c r="J8" s="5"/>
      <c r="K8"/>
      <c r="L8"/>
    </row>
    <row r="9" spans="1:13" x14ac:dyDescent="0.2">
      <c r="A9" s="108">
        <v>2010</v>
      </c>
      <c r="B9" s="151">
        <v>695126</v>
      </c>
      <c r="C9" s="38">
        <f t="shared" si="0"/>
        <v>2.448895373686466E-2</v>
      </c>
      <c r="E9" s="18"/>
      <c r="F9" s="18"/>
      <c r="G9" s="27"/>
      <c r="H9" s="27"/>
      <c r="I9" s="27"/>
      <c r="J9" s="27"/>
      <c r="K9" s="6"/>
      <c r="L9" s="6"/>
    </row>
    <row r="10" spans="1:13" x14ac:dyDescent="0.2">
      <c r="A10" s="108">
        <v>2011</v>
      </c>
      <c r="B10" s="151">
        <v>825443</v>
      </c>
      <c r="C10" s="38">
        <f t="shared" si="0"/>
        <v>0.1874724870023563</v>
      </c>
      <c r="E10" s="18"/>
      <c r="F10" s="18"/>
    </row>
    <row r="11" spans="1:13" x14ac:dyDescent="0.2">
      <c r="A11" s="108">
        <v>2012</v>
      </c>
      <c r="B11" s="151">
        <v>878842</v>
      </c>
      <c r="C11" s="38">
        <f t="shared" si="0"/>
        <v>6.4691323325777761E-2</v>
      </c>
      <c r="E11" s="18"/>
      <c r="F11" s="18"/>
    </row>
    <row r="12" spans="1:13" x14ac:dyDescent="0.2">
      <c r="A12" s="108">
        <v>2013</v>
      </c>
      <c r="B12" s="151">
        <v>917146</v>
      </c>
      <c r="C12" s="38">
        <f t="shared" si="0"/>
        <v>4.3584626133025051E-2</v>
      </c>
      <c r="E12" s="18"/>
      <c r="F12" s="18"/>
    </row>
    <row r="13" spans="1:13" x14ac:dyDescent="0.2">
      <c r="A13" s="108">
        <v>2014</v>
      </c>
      <c r="B13" s="151">
        <v>969792</v>
      </c>
      <c r="C13" s="38">
        <f t="shared" si="0"/>
        <v>5.7401983980740257E-2</v>
      </c>
      <c r="E13" s="18"/>
      <c r="F13" s="18"/>
    </row>
    <row r="14" spans="1:13" x14ac:dyDescent="0.2">
      <c r="A14" s="108">
        <v>2015</v>
      </c>
      <c r="B14" s="151">
        <v>1446716</v>
      </c>
      <c r="C14" s="38">
        <f t="shared" si="0"/>
        <v>0.49177968059130195</v>
      </c>
      <c r="E14" s="18"/>
      <c r="F14" s="18"/>
    </row>
    <row r="15" spans="1:13" x14ac:dyDescent="0.2">
      <c r="A15" s="108">
        <v>2016</v>
      </c>
      <c r="B15" s="151">
        <v>1653523</v>
      </c>
      <c r="C15" s="38">
        <f t="shared" si="0"/>
        <v>0.14294927269761315</v>
      </c>
      <c r="E15" s="18"/>
      <c r="F15" s="18"/>
    </row>
    <row r="16" spans="1:13" x14ac:dyDescent="0.2">
      <c r="A16" s="108">
        <v>2017</v>
      </c>
      <c r="B16" s="151">
        <v>1831192</v>
      </c>
      <c r="C16" s="38">
        <f t="shared" si="0"/>
        <v>0.10744876243027757</v>
      </c>
      <c r="E16" s="18"/>
      <c r="F16" s="18"/>
    </row>
    <row r="17" spans="1:10" x14ac:dyDescent="0.2">
      <c r="A17" s="108">
        <v>2018</v>
      </c>
      <c r="B17" s="151">
        <v>1967672</v>
      </c>
      <c r="C17" s="38">
        <f t="shared" si="0"/>
        <v>7.4530688207462781E-2</v>
      </c>
      <c r="E17" s="18"/>
      <c r="F17" s="18"/>
    </row>
    <row r="18" spans="1:10" x14ac:dyDescent="0.2">
      <c r="A18" s="108">
        <v>2019</v>
      </c>
      <c r="B18" s="151">
        <v>510060</v>
      </c>
      <c r="C18" s="38">
        <f t="shared" si="0"/>
        <v>-0.7407799673929395</v>
      </c>
      <c r="E18" s="18"/>
      <c r="F18" s="18"/>
    </row>
    <row r="19" spans="1:10" ht="13.5" thickBot="1" x14ac:dyDescent="0.25">
      <c r="A19" s="108">
        <v>2020</v>
      </c>
      <c r="B19" s="152">
        <v>1070905</v>
      </c>
      <c r="C19" s="38">
        <f t="shared" si="0"/>
        <v>1.099566717641062</v>
      </c>
      <c r="E19" s="18"/>
      <c r="F19" s="18"/>
    </row>
    <row r="20" spans="1:10" ht="13.5" thickBot="1" x14ac:dyDescent="0.25">
      <c r="A20" s="108"/>
      <c r="B20" s="152"/>
      <c r="C20" s="38"/>
      <c r="E20" s="18"/>
      <c r="F20" s="18"/>
    </row>
    <row r="21" spans="1:10" ht="13.5" thickBot="1" x14ac:dyDescent="0.25">
      <c r="A21" s="170" t="s">
        <v>130</v>
      </c>
      <c r="B21" s="154">
        <v>1070905</v>
      </c>
      <c r="C21" s="109"/>
      <c r="E21" s="18"/>
      <c r="F21" s="18"/>
    </row>
    <row r="22" spans="1:10" ht="13.5" thickBot="1" x14ac:dyDescent="0.25">
      <c r="A22" s="176" t="str">
        <f>MID(A21,1,7)&amp;" "&amp;"2022"</f>
        <v>Ene-Dic 2022</v>
      </c>
      <c r="B22" s="154">
        <v>1433949</v>
      </c>
      <c r="C22" s="68">
        <f t="shared" si="0"/>
        <v>0.33900672795439379</v>
      </c>
      <c r="E22" s="18"/>
      <c r="F22" s="18"/>
    </row>
    <row r="23" spans="1:10" ht="15" customHeight="1" x14ac:dyDescent="0.2">
      <c r="A23" s="82" t="s">
        <v>49</v>
      </c>
      <c r="B23" s="22"/>
      <c r="C23" s="61"/>
      <c r="E23" s="18"/>
      <c r="F23" s="18"/>
    </row>
    <row r="24" spans="1:10" x14ac:dyDescent="0.2">
      <c r="A24" s="82" t="s">
        <v>50</v>
      </c>
      <c r="B24" s="22"/>
      <c r="C24" s="61"/>
      <c r="E24" s="18"/>
      <c r="F24" s="18"/>
    </row>
    <row r="25" spans="1:10" x14ac:dyDescent="0.2">
      <c r="A25" s="82"/>
      <c r="B25" s="22"/>
      <c r="C25" s="61"/>
      <c r="E25" s="18"/>
      <c r="F25" s="18"/>
    </row>
    <row r="26" spans="1:10" x14ac:dyDescent="0.2">
      <c r="A26" s="71"/>
      <c r="B26" s="22"/>
      <c r="C26" s="61"/>
      <c r="E26" s="18"/>
      <c r="F26" s="18"/>
    </row>
    <row r="27" spans="1:10" x14ac:dyDescent="0.2">
      <c r="A27" s="71"/>
      <c r="B27" s="22"/>
      <c r="C27" s="61"/>
      <c r="E27" s="18"/>
      <c r="F27" s="18"/>
    </row>
    <row r="28" spans="1:10" x14ac:dyDescent="0.2">
      <c r="E28" s="18"/>
      <c r="F28" s="18"/>
    </row>
    <row r="29" spans="1:10" ht="15.75" customHeight="1" x14ac:dyDescent="0.2">
      <c r="A29" s="208" t="s">
        <v>51</v>
      </c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0" ht="16.5" thickBot="1" x14ac:dyDescent="0.3">
      <c r="B30" s="74"/>
      <c r="C30" s="74"/>
      <c r="E30" s="18"/>
      <c r="F30" s="18"/>
    </row>
    <row r="31" spans="1:10" ht="26.25" customHeight="1" thickBot="1" x14ac:dyDescent="0.25">
      <c r="A31" s="205" t="s">
        <v>52</v>
      </c>
      <c r="B31" s="209" t="s">
        <v>53</v>
      </c>
      <c r="C31" s="210"/>
      <c r="D31" s="210"/>
      <c r="E31" s="211"/>
      <c r="F31" s="209" t="s">
        <v>54</v>
      </c>
      <c r="G31" s="211"/>
      <c r="H31" s="212" t="s">
        <v>55</v>
      </c>
      <c r="I31" s="213"/>
    </row>
    <row r="32" spans="1:10" ht="26.25" thickBot="1" x14ac:dyDescent="0.25">
      <c r="A32" s="206"/>
      <c r="B32" s="130">
        <v>2020</v>
      </c>
      <c r="C32" s="130">
        <f>B32+1</f>
        <v>2021</v>
      </c>
      <c r="D32" s="175" t="s">
        <v>136</v>
      </c>
      <c r="E32" s="175" t="s">
        <v>135</v>
      </c>
      <c r="F32" s="171" t="str">
        <f>D32</f>
        <v>Ene-Dic
2021</v>
      </c>
      <c r="G32" s="171" t="str">
        <f>E32</f>
        <v>Ene-Dic
2022</v>
      </c>
      <c r="H32" s="72" t="s">
        <v>56</v>
      </c>
      <c r="I32" s="72" t="str">
        <f>LEFT(A21,7)&amp;" 21/22"</f>
        <v>Ene-Dic 21/22</v>
      </c>
    </row>
    <row r="33" spans="1:10" x14ac:dyDescent="0.2">
      <c r="A33" s="84" t="s">
        <v>57</v>
      </c>
      <c r="B33" s="102">
        <v>338082</v>
      </c>
      <c r="C33" s="103">
        <v>530127</v>
      </c>
      <c r="D33" s="103">
        <v>530127</v>
      </c>
      <c r="E33" s="103">
        <v>667316</v>
      </c>
      <c r="F33" s="54">
        <f>D33/$D$44</f>
        <v>0.49502710324445215</v>
      </c>
      <c r="G33" s="54">
        <f>E33/$E$44</f>
        <v>0.46536940993019976</v>
      </c>
      <c r="H33" s="54">
        <f>C33/B33 -1</f>
        <v>0.56804266420572525</v>
      </c>
      <c r="I33" s="54">
        <f>E33/D33 -1</f>
        <v>0.25878515902793109</v>
      </c>
      <c r="J33" s="123"/>
    </row>
    <row r="34" spans="1:10" x14ac:dyDescent="0.2">
      <c r="A34" s="55" t="s">
        <v>58</v>
      </c>
      <c r="B34" s="104">
        <v>113155</v>
      </c>
      <c r="C34" s="105">
        <v>395173</v>
      </c>
      <c r="D34" s="105">
        <v>395173</v>
      </c>
      <c r="E34" s="105">
        <v>545760</v>
      </c>
      <c r="F34" s="56">
        <f>D34/$D$44</f>
        <v>0.36900845546523736</v>
      </c>
      <c r="G34" s="56">
        <f t="shared" ref="G34:G44" si="1">E34/$E$44</f>
        <v>0.38059931001730185</v>
      </c>
      <c r="H34" s="56">
        <f>C34/B34 -1</f>
        <v>2.4923158499403475</v>
      </c>
      <c r="I34" s="56">
        <f t="shared" ref="I34:I44" si="2">E34/D34 -1</f>
        <v>0.38106601412545893</v>
      </c>
    </row>
    <row r="35" spans="1:10" x14ac:dyDescent="0.2">
      <c r="A35" s="55" t="s">
        <v>59</v>
      </c>
      <c r="B35" s="104">
        <v>15966</v>
      </c>
      <c r="C35" s="105">
        <v>49469</v>
      </c>
      <c r="D35" s="105">
        <v>49469</v>
      </c>
      <c r="E35" s="105">
        <v>52780</v>
      </c>
      <c r="F35" s="56">
        <f t="shared" ref="F35:F44" si="3">D35/$D$44</f>
        <v>4.6193639958726496E-2</v>
      </c>
      <c r="G35" s="56">
        <f t="shared" si="1"/>
        <v>3.6807445732030916E-2</v>
      </c>
      <c r="H35" s="56">
        <f t="shared" ref="H35:H44" si="4">C35/B35 -1</f>
        <v>2.098396592759614</v>
      </c>
      <c r="I35" s="56">
        <f t="shared" si="2"/>
        <v>6.693080515070049E-2</v>
      </c>
    </row>
    <row r="36" spans="1:10" x14ac:dyDescent="0.2">
      <c r="A36" s="55" t="s">
        <v>60</v>
      </c>
      <c r="B36" s="104">
        <v>5654</v>
      </c>
      <c r="C36" s="105">
        <v>24691</v>
      </c>
      <c r="D36" s="105">
        <v>24691</v>
      </c>
      <c r="E36" s="105">
        <v>25739</v>
      </c>
      <c r="F36" s="56">
        <f t="shared" si="3"/>
        <v>2.3056200129796759E-2</v>
      </c>
      <c r="G36" s="56">
        <f t="shared" si="1"/>
        <v>1.7949731824493061E-2</v>
      </c>
      <c r="H36" s="56">
        <f t="shared" si="4"/>
        <v>3.3669968164131587</v>
      </c>
      <c r="I36" s="56">
        <f t="shared" si="2"/>
        <v>4.2444615446924017E-2</v>
      </c>
    </row>
    <row r="37" spans="1:10" x14ac:dyDescent="0.2">
      <c r="A37" s="55" t="s">
        <v>61</v>
      </c>
      <c r="B37" s="104">
        <v>7664</v>
      </c>
      <c r="C37" s="105">
        <v>9929</v>
      </c>
      <c r="D37" s="105">
        <v>9929</v>
      </c>
      <c r="E37" s="105">
        <v>23459</v>
      </c>
      <c r="F37" s="56">
        <f t="shared" si="3"/>
        <v>9.2715973872565735E-3</v>
      </c>
      <c r="G37" s="56">
        <f t="shared" si="1"/>
        <v>1.6359717116857016E-2</v>
      </c>
      <c r="H37" s="56">
        <f t="shared" si="4"/>
        <v>0.29553757828810023</v>
      </c>
      <c r="I37" s="56">
        <f t="shared" si="2"/>
        <v>1.3626749924463692</v>
      </c>
    </row>
    <row r="38" spans="1:10" x14ac:dyDescent="0.2">
      <c r="A38" s="55" t="s">
        <v>62</v>
      </c>
      <c r="B38" s="104">
        <v>4330</v>
      </c>
      <c r="C38" s="105">
        <v>22554</v>
      </c>
      <c r="D38" s="105">
        <v>22554</v>
      </c>
      <c r="E38" s="105">
        <v>18119</v>
      </c>
      <c r="F38" s="56">
        <f t="shared" si="3"/>
        <v>2.1060691657990203E-2</v>
      </c>
      <c r="G38" s="56">
        <f t="shared" si="1"/>
        <v>1.2635735301604171E-2</v>
      </c>
      <c r="H38" s="56">
        <f t="shared" si="4"/>
        <v>4.2087759815242496</v>
      </c>
      <c r="I38" s="56">
        <f t="shared" si="2"/>
        <v>-0.19663917708610446</v>
      </c>
    </row>
    <row r="39" spans="1:10" ht="15.75" customHeight="1" x14ac:dyDescent="0.25">
      <c r="A39" s="55" t="s">
        <v>63</v>
      </c>
      <c r="B39" s="104">
        <v>5670</v>
      </c>
      <c r="C39" s="105">
        <v>9857</v>
      </c>
      <c r="D39" s="105">
        <v>9857</v>
      </c>
      <c r="E39" s="105">
        <v>13943</v>
      </c>
      <c r="F39" s="56">
        <f>D39/$D$44</f>
        <v>9.2043645328016965E-3</v>
      </c>
      <c r="G39" s="56">
        <f t="shared" si="1"/>
        <v>9.7234978370918344E-3</v>
      </c>
      <c r="H39" s="56">
        <f t="shared" si="4"/>
        <v>0.73844797178130506</v>
      </c>
      <c r="I39" s="56">
        <f t="shared" si="2"/>
        <v>0.41452774677893878</v>
      </c>
      <c r="J39" s="66"/>
    </row>
    <row r="40" spans="1:10" ht="15.75" x14ac:dyDescent="0.25">
      <c r="A40" s="55" t="s">
        <v>64</v>
      </c>
      <c r="B40" s="104">
        <v>0</v>
      </c>
      <c r="C40" s="105">
        <v>4182</v>
      </c>
      <c r="D40" s="105">
        <v>4182</v>
      </c>
      <c r="E40" s="105">
        <v>11403</v>
      </c>
      <c r="F40" s="56">
        <f t="shared" si="3"/>
        <v>3.9051082962541029E-3</v>
      </c>
      <c r="G40" s="56">
        <f t="shared" si="1"/>
        <v>7.9521656627955396E-3</v>
      </c>
      <c r="H40" s="56" t="e">
        <f t="shared" si="4"/>
        <v>#DIV/0!</v>
      </c>
      <c r="I40" s="56">
        <f t="shared" si="2"/>
        <v>1.7266857962697273</v>
      </c>
      <c r="J40" s="74"/>
    </row>
    <row r="41" spans="1:10" ht="13.5" customHeight="1" x14ac:dyDescent="0.2">
      <c r="A41" s="55" t="s">
        <v>65</v>
      </c>
      <c r="B41" s="104">
        <v>1375</v>
      </c>
      <c r="C41" s="105">
        <v>8683</v>
      </c>
      <c r="D41" s="105">
        <v>8683</v>
      </c>
      <c r="E41" s="105">
        <v>10785</v>
      </c>
      <c r="F41" s="56">
        <f t="shared" si="3"/>
        <v>8.1080954893291181E-3</v>
      </c>
      <c r="G41" s="56">
        <f t="shared" si="1"/>
        <v>7.5211879920415578E-3</v>
      </c>
      <c r="H41" s="56">
        <f t="shared" si="4"/>
        <v>5.314909090909091</v>
      </c>
      <c r="I41" s="157">
        <f t="shared" si="2"/>
        <v>0.24208222964413229</v>
      </c>
      <c r="J41" s="65"/>
    </row>
    <row r="42" spans="1:10" ht="13.5" thickBot="1" x14ac:dyDescent="0.25">
      <c r="A42" s="70" t="s">
        <v>66</v>
      </c>
      <c r="B42" s="104">
        <v>0</v>
      </c>
      <c r="C42" s="104">
        <v>6808</v>
      </c>
      <c r="D42" s="104">
        <v>6808</v>
      </c>
      <c r="E42" s="104">
        <v>8909</v>
      </c>
      <c r="F42" s="57">
        <f t="shared" si="3"/>
        <v>6.3572399045666982E-3</v>
      </c>
      <c r="G42" s="57">
        <f t="shared" si="1"/>
        <v>6.2129127326006712E-3</v>
      </c>
      <c r="H42" s="57" t="e">
        <f t="shared" si="4"/>
        <v>#DIV/0!</v>
      </c>
      <c r="I42" s="57">
        <f t="shared" si="2"/>
        <v>0.30860752056404239</v>
      </c>
      <c r="J42" s="62"/>
    </row>
    <row r="43" spans="1:10" ht="13.5" thickBot="1" x14ac:dyDescent="0.25">
      <c r="A43" s="59" t="s">
        <v>67</v>
      </c>
      <c r="B43" s="106">
        <v>18164</v>
      </c>
      <c r="C43" s="106">
        <v>9432</v>
      </c>
      <c r="D43" s="106">
        <v>9432</v>
      </c>
      <c r="E43" s="106">
        <v>55736</v>
      </c>
      <c r="F43" s="92">
        <f t="shared" si="3"/>
        <v>8.8075039335888811E-3</v>
      </c>
      <c r="G43" s="92">
        <f t="shared" si="1"/>
        <v>3.8868885852983613E-2</v>
      </c>
      <c r="H43" s="92">
        <f t="shared" si="4"/>
        <v>-0.48073111649416433</v>
      </c>
      <c r="I43" s="92">
        <f t="shared" si="2"/>
        <v>4.9092451229855811</v>
      </c>
      <c r="J43" s="63"/>
    </row>
    <row r="44" spans="1:10" ht="13.5" thickBot="1" x14ac:dyDescent="0.25">
      <c r="A44" s="58" t="s">
        <v>68</v>
      </c>
      <c r="B44" s="153">
        <f t="shared" ref="B44:C44" si="5">SUM(B33:B43)</f>
        <v>510060</v>
      </c>
      <c r="C44" s="154">
        <f t="shared" si="5"/>
        <v>1070905</v>
      </c>
      <c r="D44" s="154">
        <f>SUM(D33:D43)</f>
        <v>1070905</v>
      </c>
      <c r="E44" s="154">
        <f>SUM(E33:E43)</f>
        <v>1433949</v>
      </c>
      <c r="F44" s="155">
        <f t="shared" si="3"/>
        <v>1</v>
      </c>
      <c r="G44" s="155">
        <f t="shared" si="1"/>
        <v>1</v>
      </c>
      <c r="H44" s="156">
        <f t="shared" si="4"/>
        <v>1.099566717641062</v>
      </c>
      <c r="I44" s="156">
        <f t="shared" si="2"/>
        <v>0.33900672795439379</v>
      </c>
      <c r="J44" s="63"/>
    </row>
    <row r="45" spans="1:10" ht="15" x14ac:dyDescent="0.25">
      <c r="A45" s="82" t="s">
        <v>49</v>
      </c>
      <c r="B45" s="44"/>
      <c r="C45" s="44"/>
      <c r="D45"/>
      <c r="E45"/>
      <c r="F45"/>
      <c r="G45"/>
      <c r="H45"/>
      <c r="I45"/>
      <c r="J45" s="63"/>
    </row>
    <row r="46" spans="1:10" x14ac:dyDescent="0.2">
      <c r="A46" s="82" t="s">
        <v>69</v>
      </c>
      <c r="B46" s="46"/>
      <c r="C46" s="46"/>
      <c r="D46"/>
      <c r="E46"/>
      <c r="F46"/>
      <c r="G46"/>
      <c r="H46"/>
      <c r="I46"/>
      <c r="J46" s="63"/>
    </row>
    <row r="47" spans="1:10" x14ac:dyDescent="0.2">
      <c r="A47" s="82"/>
      <c r="B47" s="28"/>
      <c r="C47" s="73"/>
      <c r="D47"/>
      <c r="E47"/>
      <c r="F47"/>
      <c r="G47"/>
      <c r="H47"/>
      <c r="I47"/>
      <c r="J47" s="63"/>
    </row>
    <row r="48" spans="1:10" x14ac:dyDescent="0.2">
      <c r="D48"/>
      <c r="E48"/>
      <c r="F48"/>
      <c r="G48"/>
      <c r="H48"/>
      <c r="I48"/>
      <c r="J48" s="63"/>
    </row>
    <row r="49" spans="1:12" x14ac:dyDescent="0.2">
      <c r="D49"/>
      <c r="E49"/>
      <c r="F49"/>
      <c r="G49"/>
      <c r="H49"/>
      <c r="I49"/>
      <c r="J49" s="63"/>
    </row>
    <row r="50" spans="1:12" x14ac:dyDescent="0.2">
      <c r="D50"/>
      <c r="E50"/>
      <c r="F50"/>
      <c r="G50"/>
      <c r="H50"/>
      <c r="I50"/>
      <c r="J50" s="63"/>
    </row>
    <row r="51" spans="1:12" hidden="1" x14ac:dyDescent="0.2">
      <c r="D51"/>
      <c r="E51"/>
      <c r="F51"/>
      <c r="G51"/>
      <c r="H51"/>
      <c r="I51"/>
      <c r="J51" s="63"/>
    </row>
    <row r="52" spans="1:12" hidden="1" x14ac:dyDescent="0.2">
      <c r="D52"/>
      <c r="E52"/>
      <c r="F52"/>
      <c r="G52"/>
      <c r="H52"/>
      <c r="I52"/>
      <c r="J52" s="63"/>
    </row>
    <row r="53" spans="1:12" hidden="1" x14ac:dyDescent="0.2">
      <c r="D53"/>
      <c r="E53"/>
      <c r="F53"/>
      <c r="G53"/>
      <c r="H53"/>
      <c r="I53"/>
      <c r="J53" s="63"/>
    </row>
    <row r="54" spans="1:12" hidden="1" x14ac:dyDescent="0.2">
      <c r="D54"/>
      <c r="E54"/>
      <c r="F54"/>
      <c r="G54"/>
      <c r="H54"/>
      <c r="I54"/>
      <c r="J54" s="64"/>
    </row>
    <row r="55" spans="1:12" ht="15" hidden="1" x14ac:dyDescent="0.25">
      <c r="D55" s="44"/>
      <c r="E55" s="44"/>
      <c r="F55" s="44"/>
      <c r="G55" s="69"/>
      <c r="H55" s="69"/>
      <c r="I55" s="45"/>
      <c r="J55" s="45"/>
    </row>
    <row r="56" spans="1:12" hidden="1" x14ac:dyDescent="0.2">
      <c r="D56" s="46"/>
      <c r="E56" s="46"/>
      <c r="F56" s="46"/>
      <c r="G56" s="47"/>
      <c r="H56" s="47"/>
      <c r="I56" s="47"/>
      <c r="J56" s="48"/>
    </row>
    <row r="57" spans="1:12" hidden="1" x14ac:dyDescent="0.2">
      <c r="H57" s="178"/>
    </row>
    <row r="59" spans="1:12" hidden="1" x14ac:dyDescent="0.2">
      <c r="A59" s="32"/>
      <c r="B59" s="28"/>
      <c r="K59">
        <v>65</v>
      </c>
      <c r="L59">
        <v>73</v>
      </c>
    </row>
    <row r="60" spans="1:12" hidden="1" x14ac:dyDescent="0.2">
      <c r="K60">
        <v>32</v>
      </c>
      <c r="L60">
        <v>0</v>
      </c>
    </row>
    <row r="61" spans="1:12" hidden="1" x14ac:dyDescent="0.2">
      <c r="K61">
        <v>0</v>
      </c>
      <c r="L61">
        <v>0</v>
      </c>
    </row>
    <row r="62" spans="1:12" hidden="1" x14ac:dyDescent="0.2">
      <c r="K62">
        <v>0</v>
      </c>
      <c r="L62">
        <v>0</v>
      </c>
    </row>
    <row r="63" spans="1:12" hidden="1" x14ac:dyDescent="0.2">
      <c r="K63">
        <v>11928</v>
      </c>
      <c r="L63">
        <v>14421</v>
      </c>
    </row>
    <row r="65" spans="4:12" hidden="1" x14ac:dyDescent="0.2">
      <c r="K65">
        <v>6</v>
      </c>
      <c r="L65">
        <v>0</v>
      </c>
    </row>
    <row r="66" spans="4:12" hidden="1" x14ac:dyDescent="0.2">
      <c r="K66">
        <v>64</v>
      </c>
      <c r="L66">
        <v>39</v>
      </c>
    </row>
    <row r="68" spans="4:12" hidden="1" x14ac:dyDescent="0.2">
      <c r="K68">
        <v>40154</v>
      </c>
      <c r="L68">
        <v>44112</v>
      </c>
    </row>
    <row r="69" spans="4:12" hidden="1" x14ac:dyDescent="0.2">
      <c r="D69" s="24"/>
      <c r="E69" s="24"/>
      <c r="F69" s="24"/>
      <c r="G69" s="24"/>
      <c r="H69" s="24"/>
      <c r="I69" s="24"/>
      <c r="J69" s="24"/>
    </row>
    <row r="70" spans="4:12" hidden="1" x14ac:dyDescent="0.2">
      <c r="D70" s="24"/>
      <c r="E70" s="24"/>
      <c r="F70" s="24"/>
      <c r="G70" s="24"/>
      <c r="H70" s="24"/>
      <c r="I70" s="24"/>
      <c r="J70" s="24"/>
    </row>
    <row r="71" spans="4:12" hidden="1" x14ac:dyDescent="0.2">
      <c r="D71" s="24"/>
      <c r="E71" s="24"/>
      <c r="F71" s="24"/>
      <c r="G71" s="24"/>
      <c r="H71" s="24"/>
      <c r="I71" s="24"/>
      <c r="J71" s="24"/>
    </row>
    <row r="72" spans="4:12" hidden="1" x14ac:dyDescent="0.2">
      <c r="D72" s="29"/>
      <c r="E72" s="29"/>
      <c r="F72" s="29"/>
      <c r="G72" s="29"/>
      <c r="H72" s="29"/>
      <c r="I72" s="29"/>
      <c r="J72" s="29"/>
    </row>
    <row r="73" spans="4:12" hidden="1" x14ac:dyDescent="0.2">
      <c r="D73" s="30"/>
      <c r="E73" s="30"/>
      <c r="F73" s="30"/>
      <c r="G73" s="30"/>
      <c r="H73" s="30"/>
      <c r="I73" s="30"/>
      <c r="J73" s="30"/>
    </row>
  </sheetData>
  <mergeCells count="9">
    <mergeCell ref="A1:J1"/>
    <mergeCell ref="A3:J3"/>
    <mergeCell ref="A31:A32"/>
    <mergeCell ref="F2:I2"/>
    <mergeCell ref="B4:M4"/>
    <mergeCell ref="A29:J29"/>
    <mergeCell ref="B31:E31"/>
    <mergeCell ref="F31:G31"/>
    <mergeCell ref="H31:I31"/>
  </mergeCells>
  <phoneticPr fontId="5" type="noConversion"/>
  <printOptions horizontalCentered="1"/>
  <pageMargins left="0.39370078740157483" right="0.39370078740157483" top="0.98425196850393704" bottom="0.98425196850393704" header="0.78740157480314965" footer="0.78740157480314965"/>
  <pageSetup scale="75" orientation="portrait" r:id="rId1"/>
  <headerFooter alignWithMargins="0">
    <oddHeader>&amp;L&amp;"Tahoma,Negrita Cursiva"Sección 5: Turismo&amp;R&amp;G</oddHeader>
    <oddFooter>&amp;L&amp;"Tahoma,Negrita Cursiva"Oficina de Estudios Económicos&amp;R&amp;D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Q118"/>
  <sheetViews>
    <sheetView showGridLines="0" zoomScale="73" zoomScaleNormal="73" workbookViewId="0">
      <selection sqref="A1:J1"/>
    </sheetView>
  </sheetViews>
  <sheetFormatPr baseColWidth="10" defaultColWidth="0" defaultRowHeight="0" customHeight="1" zeroHeight="1" x14ac:dyDescent="0.2"/>
  <cols>
    <col min="1" max="1" width="3.85546875" customWidth="1"/>
    <col min="2" max="2" width="20.42578125" customWidth="1"/>
    <col min="3" max="3" width="13.140625" style="26" bestFit="1" customWidth="1"/>
    <col min="4" max="5" width="12.7109375" style="26" bestFit="1" customWidth="1"/>
    <col min="6" max="6" width="13" style="26" bestFit="1" customWidth="1"/>
    <col min="7" max="7" width="13.28515625" style="26" bestFit="1" customWidth="1"/>
    <col min="8" max="8" width="9.7109375" customWidth="1"/>
    <col min="9" max="9" width="17.42578125" customWidth="1"/>
    <col min="10" max="10" width="43" customWidth="1"/>
    <col min="11" max="485" width="0" hidden="1" customWidth="1"/>
    <col min="486" max="16384" width="11.42578125" hidden="1"/>
  </cols>
  <sheetData>
    <row r="1" spans="1:11" ht="12.75" x14ac:dyDescent="0.2">
      <c r="A1" s="182" t="s">
        <v>70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12.75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ht="18" x14ac:dyDescent="0.25">
      <c r="A3" s="207" t="s">
        <v>71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1" ht="15" x14ac:dyDescent="0.2">
      <c r="A4" s="181" t="s">
        <v>72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1" ht="15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1" ht="15.75" thickBot="1" x14ac:dyDescent="0.25">
      <c r="A6" s="10"/>
      <c r="B6" s="10"/>
      <c r="C6" s="10"/>
      <c r="D6" s="10"/>
      <c r="E6" s="10"/>
      <c r="F6" s="10"/>
      <c r="G6" s="10"/>
      <c r="H6" s="10"/>
      <c r="I6" s="226" t="str">
        <f>"Llegada de pasajeros aéreos internacionales por ciudad (Participación % "&amp;F8&amp;")"</f>
        <v>Llegada de pasajeros aéreos internacionales por ciudad (Participación % 2022)</v>
      </c>
      <c r="J6" s="226"/>
    </row>
    <row r="7" spans="1:11" ht="16.5" customHeight="1" x14ac:dyDescent="0.2">
      <c r="A7" s="39"/>
      <c r="B7" s="215" t="s">
        <v>73</v>
      </c>
      <c r="C7" s="222" t="s">
        <v>74</v>
      </c>
      <c r="D7" s="223"/>
      <c r="E7" s="220" t="s">
        <v>127</v>
      </c>
      <c r="F7" s="221"/>
      <c r="G7" s="222" t="s">
        <v>75</v>
      </c>
      <c r="H7" s="223"/>
      <c r="I7" s="226"/>
      <c r="J7" s="226"/>
    </row>
    <row r="8" spans="1:11" ht="30.75" customHeight="1" x14ac:dyDescent="0.2">
      <c r="A8" s="14" t="s">
        <v>9</v>
      </c>
      <c r="B8" s="216"/>
      <c r="C8" s="215">
        <v>2020</v>
      </c>
      <c r="D8" s="215">
        <v>2021</v>
      </c>
      <c r="E8" s="215">
        <v>2021</v>
      </c>
      <c r="F8" s="215">
        <v>2022</v>
      </c>
      <c r="G8" s="218" t="str">
        <f>"Total "&amp;RIGHT(C8,2)&amp;"/"&amp;RIGHT(D8,2)</f>
        <v>Total 20/21</v>
      </c>
      <c r="H8" s="218" t="str">
        <f>E7&amp;" "&amp;RIGHT(E8,2)&amp;"/"&amp;RIGHT(F8,2)</f>
        <v>Ene-Dic 21/22</v>
      </c>
      <c r="I8" s="226"/>
      <c r="J8" s="226"/>
      <c r="K8" s="125"/>
    </row>
    <row r="9" spans="1:11" ht="18.75" customHeight="1" thickBot="1" x14ac:dyDescent="0.25">
      <c r="B9" s="217"/>
      <c r="C9" s="217"/>
      <c r="D9" s="217"/>
      <c r="E9" s="217"/>
      <c r="F9" s="217"/>
      <c r="G9" s="219"/>
      <c r="H9" s="219"/>
      <c r="I9" s="124"/>
      <c r="J9" s="125"/>
      <c r="K9" s="125"/>
    </row>
    <row r="10" spans="1:11" ht="15.75" customHeight="1" x14ac:dyDescent="0.2">
      <c r="B10" s="34" t="s">
        <v>76</v>
      </c>
      <c r="C10" s="99">
        <v>1106216</v>
      </c>
      <c r="D10" s="100">
        <v>2005014</v>
      </c>
      <c r="E10" s="100">
        <v>2005014</v>
      </c>
      <c r="F10" s="100">
        <v>4812406</v>
      </c>
      <c r="G10" s="97">
        <f>D10/C10-1</f>
        <v>0.81249774004353581</v>
      </c>
      <c r="H10" s="97">
        <f>F10/E10-1</f>
        <v>1.4001857343639497</v>
      </c>
    </row>
    <row r="11" spans="1:11" ht="15.75" customHeight="1" x14ac:dyDescent="0.2">
      <c r="B11" s="34" t="s">
        <v>77</v>
      </c>
      <c r="C11" s="100">
        <v>297050</v>
      </c>
      <c r="D11" s="100">
        <v>760590</v>
      </c>
      <c r="E11" s="100">
        <v>760590</v>
      </c>
      <c r="F11" s="100">
        <v>1302655</v>
      </c>
      <c r="G11" s="97">
        <f>D11/C11-1</f>
        <v>1.5604780340010098</v>
      </c>
      <c r="H11" s="97">
        <f t="shared" ref="H11:H16" si="0">F11/E11-1</f>
        <v>0.71269014843739731</v>
      </c>
    </row>
    <row r="12" spans="1:11" ht="15.75" customHeight="1" x14ac:dyDescent="0.2">
      <c r="B12" s="34" t="s">
        <v>78</v>
      </c>
      <c r="C12" s="100">
        <v>150067</v>
      </c>
      <c r="D12" s="100">
        <v>247050</v>
      </c>
      <c r="E12" s="100">
        <v>247050</v>
      </c>
      <c r="F12" s="100">
        <v>481398</v>
      </c>
      <c r="G12" s="97">
        <f t="shared" ref="G12:G15" si="1">D12/C12-1</f>
        <v>0.64626466844809327</v>
      </c>
      <c r="H12" s="97">
        <f t="shared" si="0"/>
        <v>0.94858530661809359</v>
      </c>
    </row>
    <row r="13" spans="1:11" ht="15.75" customHeight="1" x14ac:dyDescent="0.2">
      <c r="B13" s="34" t="s">
        <v>79</v>
      </c>
      <c r="C13" s="100">
        <v>165626</v>
      </c>
      <c r="D13" s="100">
        <v>389124</v>
      </c>
      <c r="E13" s="100">
        <v>389124</v>
      </c>
      <c r="F13" s="100">
        <v>552369</v>
      </c>
      <c r="G13" s="97">
        <f t="shared" si="1"/>
        <v>1.3494137393887433</v>
      </c>
      <c r="H13" s="97">
        <f t="shared" si="0"/>
        <v>0.41951922780399054</v>
      </c>
    </row>
    <row r="14" spans="1:11" ht="15.75" customHeight="1" x14ac:dyDescent="0.2">
      <c r="B14" s="34" t="s">
        <v>80</v>
      </c>
      <c r="C14" s="100">
        <v>56866</v>
      </c>
      <c r="D14" s="100">
        <v>157202</v>
      </c>
      <c r="E14" s="100">
        <v>157202</v>
      </c>
      <c r="F14" s="100">
        <v>190163</v>
      </c>
      <c r="G14" s="97">
        <f t="shared" si="1"/>
        <v>1.7644286568424015</v>
      </c>
      <c r="H14" s="97">
        <f>F14/E14-1</f>
        <v>0.20967290492487378</v>
      </c>
    </row>
    <row r="15" spans="1:11" ht="15.75" customHeight="1" x14ac:dyDescent="0.2">
      <c r="B15" s="34" t="s">
        <v>81</v>
      </c>
      <c r="C15" s="100">
        <v>35754</v>
      </c>
      <c r="D15" s="100">
        <v>90117</v>
      </c>
      <c r="E15" s="100">
        <v>90117</v>
      </c>
      <c r="F15" s="100">
        <v>95634</v>
      </c>
      <c r="G15" s="97">
        <f t="shared" si="1"/>
        <v>1.5204732337640543</v>
      </c>
      <c r="H15" s="97">
        <f t="shared" si="0"/>
        <v>6.1220413462498735E-2</v>
      </c>
    </row>
    <row r="16" spans="1:11" ht="15.75" customHeight="1" x14ac:dyDescent="0.2">
      <c r="B16" s="34" t="s">
        <v>82</v>
      </c>
      <c r="C16" s="100">
        <v>11784</v>
      </c>
      <c r="D16" s="100">
        <v>5282</v>
      </c>
      <c r="E16" s="100">
        <v>5282</v>
      </c>
      <c r="F16" s="100">
        <v>22959</v>
      </c>
      <c r="G16" s="97">
        <f>D16/C16-1</f>
        <v>-0.55176510522742706</v>
      </c>
      <c r="H16" s="97">
        <f t="shared" si="0"/>
        <v>3.3466489965921999</v>
      </c>
    </row>
    <row r="17" spans="1:11" ht="15.75" customHeight="1" x14ac:dyDescent="0.2">
      <c r="B17" s="34" t="s">
        <v>83</v>
      </c>
      <c r="C17" s="100">
        <v>13563</v>
      </c>
      <c r="D17" s="100">
        <v>39560</v>
      </c>
      <c r="E17" s="100">
        <v>39560</v>
      </c>
      <c r="F17" s="100">
        <v>40820</v>
      </c>
      <c r="G17" s="97">
        <f t="shared" ref="G17:G20" si="2">D17/C17-1</f>
        <v>1.9167588291675881</v>
      </c>
      <c r="H17" s="97">
        <f>F17/E17-1</f>
        <v>3.1850353892820982E-2</v>
      </c>
    </row>
    <row r="18" spans="1:11" ht="15.75" customHeight="1" x14ac:dyDescent="0.2">
      <c r="B18" s="34" t="s">
        <v>84</v>
      </c>
      <c r="C18" s="100">
        <v>12456</v>
      </c>
      <c r="D18" s="100">
        <v>32589</v>
      </c>
      <c r="E18" s="100">
        <v>32589</v>
      </c>
      <c r="F18" s="100">
        <v>41220</v>
      </c>
      <c r="G18" s="97">
        <f t="shared" si="2"/>
        <v>1.6163294797687859</v>
      </c>
      <c r="H18" s="97">
        <f t="shared" ref="H18:H20" si="3">F18/E18-1</f>
        <v>0.2648439657553161</v>
      </c>
    </row>
    <row r="19" spans="1:11" ht="15.75" customHeight="1" x14ac:dyDescent="0.2">
      <c r="B19" s="34" t="s">
        <v>85</v>
      </c>
      <c r="C19" s="100">
        <v>12932</v>
      </c>
      <c r="D19" s="100">
        <v>20653</v>
      </c>
      <c r="E19" s="100">
        <v>20653</v>
      </c>
      <c r="F19" s="100">
        <v>32524</v>
      </c>
      <c r="G19" s="97">
        <f t="shared" si="2"/>
        <v>0.59704608722548724</v>
      </c>
      <c r="H19" s="97">
        <f t="shared" si="3"/>
        <v>0.57478332445649549</v>
      </c>
    </row>
    <row r="20" spans="1:11" ht="15.75" customHeight="1" x14ac:dyDescent="0.2">
      <c r="B20" s="34" t="s">
        <v>67</v>
      </c>
      <c r="C20" s="100">
        <v>9561</v>
      </c>
      <c r="D20" s="100">
        <v>10004</v>
      </c>
      <c r="E20" s="100">
        <v>10004</v>
      </c>
      <c r="F20" s="100">
        <v>18061</v>
      </c>
      <c r="G20" s="97">
        <f t="shared" si="2"/>
        <v>4.6334065474322728E-2</v>
      </c>
      <c r="H20" s="97">
        <f t="shared" si="3"/>
        <v>0.80537784886045571</v>
      </c>
    </row>
    <row r="21" spans="1:11" ht="13.5" thickBot="1" x14ac:dyDescent="0.25">
      <c r="B21" s="35" t="s">
        <v>86</v>
      </c>
      <c r="C21" s="101">
        <f>SUM(C10:C20)</f>
        <v>1871875</v>
      </c>
      <c r="D21" s="101">
        <f>SUM(D10:D20)</f>
        <v>3757185</v>
      </c>
      <c r="E21" s="79">
        <f>SUM(E10:E20)</f>
        <v>3757185</v>
      </c>
      <c r="F21" s="79">
        <f>SUM(F10:F20)</f>
        <v>7590209</v>
      </c>
      <c r="G21" s="98">
        <f>D21/C21-1</f>
        <v>1.0071772954924874</v>
      </c>
      <c r="H21" s="98">
        <f>F21/E21-1</f>
        <v>1.0201850587607479</v>
      </c>
    </row>
    <row r="22" spans="1:11" ht="12.75" x14ac:dyDescent="0.2">
      <c r="B22" s="80" t="s">
        <v>87</v>
      </c>
      <c r="C22" s="30"/>
      <c r="D22" s="30"/>
      <c r="E22" s="30"/>
      <c r="F22" s="94"/>
      <c r="G22" s="95"/>
    </row>
    <row r="23" spans="1:11" ht="12.75" x14ac:dyDescent="0.2">
      <c r="B23" s="88" t="s">
        <v>8</v>
      </c>
      <c r="C23" s="40"/>
      <c r="D23" s="73"/>
      <c r="E23" s="40"/>
      <c r="F23" s="73"/>
      <c r="G23" s="73"/>
    </row>
    <row r="24" spans="1:11" ht="12.75" x14ac:dyDescent="0.2">
      <c r="G24" s="83"/>
    </row>
    <row r="25" spans="1:11" ht="18" x14ac:dyDescent="0.25">
      <c r="A25" s="207" t="s">
        <v>88</v>
      </c>
      <c r="B25" s="207"/>
      <c r="C25" s="207"/>
      <c r="D25" s="207"/>
      <c r="E25" s="207"/>
      <c r="F25" s="207"/>
      <c r="G25" s="207"/>
      <c r="H25" s="207"/>
      <c r="I25" s="207"/>
      <c r="J25" s="207"/>
    </row>
    <row r="26" spans="1:11" ht="15" x14ac:dyDescent="0.2">
      <c r="A26" s="181" t="s">
        <v>72</v>
      </c>
      <c r="B26" s="181"/>
      <c r="C26" s="181"/>
      <c r="D26" s="181"/>
      <c r="E26" s="181"/>
      <c r="F26" s="181"/>
      <c r="G26" s="181"/>
      <c r="H26" s="181"/>
      <c r="I26" s="181"/>
      <c r="J26" s="181"/>
    </row>
    <row r="27" spans="1:11" ht="15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181"/>
    </row>
    <row r="28" spans="1:11" ht="15.75" thickBot="1" x14ac:dyDescent="0.25">
      <c r="A28" s="10"/>
      <c r="C28" s="10"/>
      <c r="D28" s="10"/>
      <c r="E28" s="10"/>
      <c r="F28" s="10"/>
      <c r="G28" s="10"/>
      <c r="H28" s="10"/>
      <c r="I28" s="10"/>
      <c r="J28" s="10"/>
    </row>
    <row r="29" spans="1:11" ht="19.5" customHeight="1" thickBot="1" x14ac:dyDescent="0.25">
      <c r="A29" s="39"/>
      <c r="B29" s="215" t="s">
        <v>73</v>
      </c>
      <c r="C29" s="220" t="s">
        <v>89</v>
      </c>
      <c r="D29" s="221"/>
      <c r="E29" s="220" t="str">
        <f>E7</f>
        <v>Ene-Dic</v>
      </c>
      <c r="F29" s="221"/>
      <c r="G29" s="220" t="s">
        <v>90</v>
      </c>
      <c r="H29" s="221"/>
      <c r="I29" s="224" t="str">
        <f>"Llegada de pasajeros aéreos internacionales por ciudad (Participación % "&amp;F30&amp;")"</f>
        <v>Llegada de pasajeros aéreos internacionales por ciudad (Participación % 2022)</v>
      </c>
      <c r="J29" s="225"/>
      <c r="K29" s="225"/>
    </row>
    <row r="30" spans="1:11" ht="20.25" customHeight="1" x14ac:dyDescent="0.2">
      <c r="B30" s="216"/>
      <c r="C30" s="215">
        <f t="shared" ref="C30:F30" si="4">C8</f>
        <v>2020</v>
      </c>
      <c r="D30" s="215">
        <f t="shared" si="4"/>
        <v>2021</v>
      </c>
      <c r="E30" s="215">
        <f t="shared" si="4"/>
        <v>2021</v>
      </c>
      <c r="F30" s="215">
        <f t="shared" si="4"/>
        <v>2022</v>
      </c>
      <c r="G30" s="218" t="str">
        <f t="shared" ref="G30:H30" si="5">G8</f>
        <v>Total 20/21</v>
      </c>
      <c r="H30" s="218" t="str">
        <f t="shared" si="5"/>
        <v>Ene-Dic 21/22</v>
      </c>
      <c r="I30" s="224"/>
      <c r="J30" s="225"/>
      <c r="K30" s="225"/>
    </row>
    <row r="31" spans="1:11" ht="21.75" customHeight="1" thickBot="1" x14ac:dyDescent="0.25">
      <c r="B31" s="217"/>
      <c r="C31" s="217"/>
      <c r="D31" s="217"/>
      <c r="E31" s="217"/>
      <c r="F31" s="217"/>
      <c r="G31" s="219"/>
      <c r="H31" s="219"/>
    </row>
    <row r="32" spans="1:11" ht="15.75" customHeight="1" x14ac:dyDescent="0.2">
      <c r="B32" s="34" t="s">
        <v>76</v>
      </c>
      <c r="C32" s="78">
        <v>3164252</v>
      </c>
      <c r="D32" s="78">
        <v>7304372</v>
      </c>
      <c r="E32" s="78">
        <v>7304372</v>
      </c>
      <c r="F32" s="78">
        <v>10369836</v>
      </c>
      <c r="G32" s="97">
        <f>D32/C32-1</f>
        <v>1.3084040082774697</v>
      </c>
      <c r="H32" s="97">
        <f>F32/E32-1</f>
        <v>0.41967523012245267</v>
      </c>
      <c r="I32" s="51"/>
      <c r="J32" s="51"/>
    </row>
    <row r="33" spans="1:11" s="6" customFormat="1" ht="15" customHeight="1" x14ac:dyDescent="0.2">
      <c r="A33"/>
      <c r="B33" s="34" t="s">
        <v>77</v>
      </c>
      <c r="C33" s="78">
        <v>1165122</v>
      </c>
      <c r="D33" s="78">
        <v>2968126</v>
      </c>
      <c r="E33" s="78">
        <v>2968126</v>
      </c>
      <c r="F33" s="78">
        <v>4518387</v>
      </c>
      <c r="G33" s="97">
        <f t="shared" ref="G33:G42" si="6">D33/C33-1</f>
        <v>1.5474808646648164</v>
      </c>
      <c r="H33" s="97">
        <f t="shared" ref="H33:H42" si="7">F33/E33-1</f>
        <v>0.52230296153195654</v>
      </c>
      <c r="I33" s="51"/>
      <c r="J33" s="51"/>
      <c r="K33"/>
    </row>
    <row r="34" spans="1:11" ht="14.25" x14ac:dyDescent="0.2">
      <c r="A34" s="6"/>
      <c r="B34" s="34" t="s">
        <v>79</v>
      </c>
      <c r="C34" s="78">
        <v>773106</v>
      </c>
      <c r="D34" s="78">
        <v>2096428</v>
      </c>
      <c r="E34" s="78">
        <v>2096428</v>
      </c>
      <c r="F34" s="78">
        <v>2747544</v>
      </c>
      <c r="G34" s="97">
        <f t="shared" si="6"/>
        <v>1.7116954208090482</v>
      </c>
      <c r="H34" s="97">
        <f t="shared" si="7"/>
        <v>0.31058352588307359</v>
      </c>
      <c r="I34" s="51"/>
      <c r="J34" s="51"/>
      <c r="K34" s="6"/>
    </row>
    <row r="35" spans="1:11" ht="14.25" x14ac:dyDescent="0.2">
      <c r="B35" s="34" t="s">
        <v>78</v>
      </c>
      <c r="C35" s="78">
        <v>744787</v>
      </c>
      <c r="D35" s="78">
        <v>1910092</v>
      </c>
      <c r="E35" s="78">
        <v>1910092</v>
      </c>
      <c r="F35" s="78">
        <v>2861774</v>
      </c>
      <c r="G35" s="97">
        <f t="shared" si="6"/>
        <v>1.5646151181478731</v>
      </c>
      <c r="H35" s="97">
        <f t="shared" si="7"/>
        <v>0.4982388282868051</v>
      </c>
      <c r="I35" s="51"/>
      <c r="J35" s="51"/>
    </row>
    <row r="36" spans="1:11" ht="14.25" x14ac:dyDescent="0.2">
      <c r="B36" s="34" t="s">
        <v>80</v>
      </c>
      <c r="C36" s="78">
        <v>436384</v>
      </c>
      <c r="D36" s="78">
        <v>896922</v>
      </c>
      <c r="E36" s="78">
        <v>896922</v>
      </c>
      <c r="F36" s="78">
        <v>1224313</v>
      </c>
      <c r="G36" s="97">
        <f t="shared" si="6"/>
        <v>1.0553503336510963</v>
      </c>
      <c r="H36" s="97">
        <f t="shared" si="7"/>
        <v>0.36501613295247526</v>
      </c>
      <c r="I36" s="51"/>
      <c r="J36" s="51"/>
    </row>
    <row r="37" spans="1:11" ht="14.25" x14ac:dyDescent="0.2">
      <c r="B37" s="34" t="s">
        <v>82</v>
      </c>
      <c r="C37" s="78">
        <v>334311</v>
      </c>
      <c r="D37" s="78">
        <v>1185441</v>
      </c>
      <c r="E37" s="78">
        <v>1185441</v>
      </c>
      <c r="F37" s="78">
        <v>1460082</v>
      </c>
      <c r="G37" s="97">
        <f t="shared" si="6"/>
        <v>2.5459228084029539</v>
      </c>
      <c r="H37" s="97">
        <f t="shared" si="7"/>
        <v>0.23167833742885557</v>
      </c>
      <c r="I37" s="51"/>
      <c r="J37" s="51"/>
    </row>
    <row r="38" spans="1:11" ht="14.25" x14ac:dyDescent="0.2">
      <c r="B38" s="34" t="s">
        <v>91</v>
      </c>
      <c r="C38" s="78">
        <v>384215</v>
      </c>
      <c r="D38" s="78">
        <v>1258460</v>
      </c>
      <c r="E38" s="78">
        <v>1258460</v>
      </c>
      <c r="F38" s="78">
        <v>1820154</v>
      </c>
      <c r="G38" s="97">
        <f>D38/C38-1</f>
        <v>2.2754056973309216</v>
      </c>
      <c r="H38" s="97">
        <f t="shared" si="7"/>
        <v>0.4463344087217711</v>
      </c>
      <c r="I38" s="51"/>
      <c r="J38" s="51"/>
    </row>
    <row r="39" spans="1:11" ht="14.25" x14ac:dyDescent="0.2">
      <c r="B39" s="34" t="s">
        <v>83</v>
      </c>
      <c r="C39" s="78">
        <v>289166</v>
      </c>
      <c r="D39" s="78">
        <v>583051</v>
      </c>
      <c r="E39" s="78">
        <v>583051</v>
      </c>
      <c r="F39" s="78">
        <v>934866</v>
      </c>
      <c r="G39" s="97">
        <f t="shared" si="6"/>
        <v>1.0163193459812012</v>
      </c>
      <c r="H39" s="97">
        <f>F39/E39-1</f>
        <v>0.60340347585374188</v>
      </c>
      <c r="I39" s="51"/>
      <c r="J39" s="51"/>
    </row>
    <row r="40" spans="1:11" ht="14.25" x14ac:dyDescent="0.2">
      <c r="B40" s="34" t="s">
        <v>81</v>
      </c>
      <c r="C40" s="78">
        <v>260974</v>
      </c>
      <c r="D40" s="78">
        <v>687486</v>
      </c>
      <c r="E40" s="78">
        <v>687486</v>
      </c>
      <c r="F40" s="78">
        <v>1099660</v>
      </c>
      <c r="G40" s="97">
        <f t="shared" si="6"/>
        <v>1.6343083985377853</v>
      </c>
      <c r="H40" s="97">
        <f t="shared" si="7"/>
        <v>0.59953802695618519</v>
      </c>
      <c r="I40" s="51"/>
      <c r="J40" s="51"/>
    </row>
    <row r="41" spans="1:11" ht="14.25" x14ac:dyDescent="0.2">
      <c r="B41" s="34" t="s">
        <v>92</v>
      </c>
      <c r="C41" s="78">
        <v>214901</v>
      </c>
      <c r="D41" s="78">
        <v>453413</v>
      </c>
      <c r="E41" s="78">
        <v>453413</v>
      </c>
      <c r="F41" s="78">
        <v>557253</v>
      </c>
      <c r="G41" s="97">
        <f t="shared" si="6"/>
        <v>1.1098691955830824</v>
      </c>
      <c r="H41" s="97">
        <f t="shared" si="7"/>
        <v>0.22901857688244487</v>
      </c>
      <c r="I41" s="51"/>
      <c r="J41" s="51"/>
    </row>
    <row r="42" spans="1:11" ht="14.25" x14ac:dyDescent="0.2">
      <c r="B42" s="34" t="s">
        <v>67</v>
      </c>
      <c r="C42" s="78">
        <v>1123722</v>
      </c>
      <c r="D42" s="78">
        <v>2560136</v>
      </c>
      <c r="E42" s="78">
        <v>2560136</v>
      </c>
      <c r="F42" s="78">
        <v>4228129</v>
      </c>
      <c r="G42" s="97">
        <f t="shared" si="6"/>
        <v>1.2782645529766259</v>
      </c>
      <c r="H42" s="97">
        <f t="shared" si="7"/>
        <v>0.65152515335122829</v>
      </c>
      <c r="I42" s="51"/>
      <c r="J42" s="51"/>
    </row>
    <row r="43" spans="1:11" ht="15.75" thickBot="1" x14ac:dyDescent="0.3">
      <c r="B43" s="35" t="s">
        <v>86</v>
      </c>
      <c r="C43" s="41">
        <f>SUM(C32:C42)</f>
        <v>8890940</v>
      </c>
      <c r="D43" s="41">
        <f>SUM(D32:D42)</f>
        <v>21903927</v>
      </c>
      <c r="E43" s="79">
        <f>SUM(E32:E42)</f>
        <v>21903927</v>
      </c>
      <c r="F43" s="79">
        <f>SUM(F32:F42)</f>
        <v>31821998</v>
      </c>
      <c r="G43" s="98">
        <f>D43/C43-1</f>
        <v>1.463623306422043</v>
      </c>
      <c r="H43" s="98">
        <f>F43/E43-1</f>
        <v>0.45279876069711156</v>
      </c>
      <c r="I43" s="50"/>
      <c r="J43" s="50"/>
    </row>
    <row r="44" spans="1:11" ht="12.75" x14ac:dyDescent="0.2">
      <c r="B44" s="80" t="s">
        <v>93</v>
      </c>
    </row>
    <row r="45" spans="1:11" ht="12.75" x14ac:dyDescent="0.2">
      <c r="B45" s="88" t="s">
        <v>8</v>
      </c>
    </row>
    <row r="46" spans="1:11" ht="12.75" customHeight="1" x14ac:dyDescent="0.2">
      <c r="B46" s="214" t="s">
        <v>94</v>
      </c>
      <c r="C46" s="214"/>
      <c r="D46" s="214"/>
      <c r="E46" s="214"/>
      <c r="F46" s="214"/>
      <c r="G46" s="214"/>
      <c r="H46" s="96"/>
      <c r="I46" s="96"/>
      <c r="J46" s="96"/>
    </row>
    <row r="47" spans="1:11" ht="12.75" x14ac:dyDescent="0.2">
      <c r="B47" s="214"/>
      <c r="C47" s="214"/>
      <c r="D47" s="214"/>
      <c r="E47" s="214"/>
      <c r="F47" s="214"/>
      <c r="G47" s="214"/>
      <c r="H47" s="96"/>
      <c r="I47" s="96"/>
      <c r="J47" s="96"/>
    </row>
    <row r="48" spans="1:11" ht="12.75" hidden="1" x14ac:dyDescent="0.2">
      <c r="C48"/>
      <c r="D48"/>
      <c r="E48"/>
      <c r="F48"/>
      <c r="G48"/>
    </row>
    <row r="49" spans="3:7" ht="12.75" hidden="1" x14ac:dyDescent="0.2">
      <c r="C49"/>
      <c r="D49"/>
      <c r="E49"/>
      <c r="F49"/>
      <c r="G49"/>
    </row>
    <row r="50" spans="3:7" ht="12.75" hidden="1" x14ac:dyDescent="0.2">
      <c r="C50"/>
      <c r="D50"/>
      <c r="E50"/>
      <c r="F50"/>
      <c r="G50"/>
    </row>
    <row r="51" spans="3:7" ht="12.75" hidden="1" x14ac:dyDescent="0.2">
      <c r="C51"/>
      <c r="D51"/>
      <c r="E51"/>
      <c r="F51"/>
      <c r="G51"/>
    </row>
    <row r="52" spans="3:7" ht="12.75" hidden="1" x14ac:dyDescent="0.2">
      <c r="C52"/>
      <c r="D52"/>
      <c r="E52"/>
      <c r="F52"/>
      <c r="G52"/>
    </row>
    <row r="53" spans="3:7" ht="12.75" hidden="1" x14ac:dyDescent="0.2">
      <c r="C53"/>
      <c r="D53"/>
      <c r="E53"/>
      <c r="F53"/>
      <c r="G53"/>
    </row>
    <row r="54" spans="3:7" ht="12.75" hidden="1" x14ac:dyDescent="0.2">
      <c r="C54"/>
      <c r="D54"/>
      <c r="E54"/>
      <c r="F54"/>
      <c r="G54"/>
    </row>
    <row r="55" spans="3:7" ht="12.75" hidden="1" x14ac:dyDescent="0.2">
      <c r="C55"/>
      <c r="D55"/>
      <c r="E55"/>
      <c r="F55"/>
      <c r="G55"/>
    </row>
    <row r="56" spans="3:7" ht="12.75" hidden="1" x14ac:dyDescent="0.2">
      <c r="C56"/>
      <c r="D56"/>
      <c r="E56"/>
      <c r="F56"/>
      <c r="G56"/>
    </row>
    <row r="57" spans="3:7" ht="12.75" hidden="1" x14ac:dyDescent="0.2">
      <c r="C57"/>
      <c r="D57"/>
      <c r="E57"/>
      <c r="F57"/>
      <c r="G57"/>
    </row>
    <row r="58" spans="3:7" ht="12.75" hidden="1" x14ac:dyDescent="0.2">
      <c r="C58"/>
      <c r="D58"/>
      <c r="E58"/>
      <c r="F58"/>
      <c r="G58"/>
    </row>
    <row r="59" spans="3:7" ht="12.75" hidden="1" x14ac:dyDescent="0.2">
      <c r="C59"/>
      <c r="D59"/>
      <c r="E59"/>
      <c r="F59"/>
      <c r="G59"/>
    </row>
    <row r="60" spans="3:7" ht="12.75" hidden="1" x14ac:dyDescent="0.2">
      <c r="C60"/>
      <c r="D60"/>
      <c r="E60"/>
      <c r="F60"/>
      <c r="G60"/>
    </row>
    <row r="61" spans="3:7" ht="12.75" hidden="1" x14ac:dyDescent="0.2">
      <c r="C61"/>
      <c r="D61"/>
      <c r="E61"/>
      <c r="F61"/>
      <c r="G61"/>
    </row>
    <row r="62" spans="3:7" ht="12.75" hidden="1" x14ac:dyDescent="0.2"/>
    <row r="63" spans="3:7" ht="12.75" hidden="1" x14ac:dyDescent="0.2"/>
    <row r="64" spans="3:7" ht="12.75" hidden="1" x14ac:dyDescent="0.2"/>
    <row r="65" spans="2:2" ht="12.75" hidden="1" x14ac:dyDescent="0.2"/>
    <row r="66" spans="2:2" ht="12.75" hidden="1" x14ac:dyDescent="0.2"/>
    <row r="67" spans="2:2" ht="12.75" hidden="1" x14ac:dyDescent="0.2"/>
    <row r="68" spans="2:2" ht="12.75" hidden="1" x14ac:dyDescent="0.2"/>
    <row r="69" spans="2:2" ht="12.75" hidden="1" x14ac:dyDescent="0.2"/>
    <row r="70" spans="2:2" ht="12.75" hidden="1" x14ac:dyDescent="0.2"/>
    <row r="71" spans="2:2" ht="12.75" hidden="1" x14ac:dyDescent="0.2">
      <c r="B71" s="19"/>
    </row>
    <row r="72" spans="2:2" ht="12.75" hidden="1" x14ac:dyDescent="0.2">
      <c r="B72" s="19"/>
    </row>
    <row r="73" spans="2:2" ht="12.75" hidden="1" x14ac:dyDescent="0.2"/>
    <row r="74" spans="2:2" ht="12.75" hidden="1" x14ac:dyDescent="0.2"/>
    <row r="75" spans="2:2" ht="12.75" hidden="1" x14ac:dyDescent="0.2"/>
    <row r="76" spans="2:2" ht="12.75" hidden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</sheetData>
  <mergeCells count="30">
    <mergeCell ref="G7:H7"/>
    <mergeCell ref="D8:D9"/>
    <mergeCell ref="E29:F29"/>
    <mergeCell ref="D30:D31"/>
    <mergeCell ref="A1:J1"/>
    <mergeCell ref="I29:K30"/>
    <mergeCell ref="G30:G31"/>
    <mergeCell ref="H30:H31"/>
    <mergeCell ref="C30:C31"/>
    <mergeCell ref="F30:F31"/>
    <mergeCell ref="E30:E31"/>
    <mergeCell ref="E7:F7"/>
    <mergeCell ref="C7:D7"/>
    <mergeCell ref="I6:J8"/>
    <mergeCell ref="B46:G47"/>
    <mergeCell ref="A3:J3"/>
    <mergeCell ref="A4:J4"/>
    <mergeCell ref="A25:J25"/>
    <mergeCell ref="A26:J26"/>
    <mergeCell ref="A5:J5"/>
    <mergeCell ref="B7:B9"/>
    <mergeCell ref="G8:G9"/>
    <mergeCell ref="H8:H9"/>
    <mergeCell ref="C8:C9"/>
    <mergeCell ref="E8:E9"/>
    <mergeCell ref="F8:F9"/>
    <mergeCell ref="G29:H29"/>
    <mergeCell ref="C29:D29"/>
    <mergeCell ref="A27:J27"/>
    <mergeCell ref="B29:B31"/>
  </mergeCells>
  <phoneticPr fontId="5" type="noConversion"/>
  <printOptions horizontalCentered="1"/>
  <pageMargins left="0.39370078740157483" right="0.39370078740157483" top="1.1811023622047245" bottom="1.1811023622047245" header="0.78740157480314965" footer="0.78740157480314965"/>
  <pageSetup scale="75" orientation="portrait" r:id="rId1"/>
  <headerFooter alignWithMargins="0">
    <oddHeader>&amp;L&amp;"Tahoma,Negrita Cursiva"Sección 5: Turismo&amp;R&amp;G</oddHeader>
    <oddFooter>&amp;L&amp;"Tahoma,Negrita Cursiva"Oficina de Estudios Económicos&amp;R&amp;D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6"/>
  <sheetViews>
    <sheetView showGridLines="0" tabSelected="1" zoomScale="90" zoomScaleNormal="90" workbookViewId="0"/>
  </sheetViews>
  <sheetFormatPr baseColWidth="10" defaultColWidth="0" defaultRowHeight="0" customHeight="1" zeroHeight="1" x14ac:dyDescent="0.2"/>
  <cols>
    <col min="1" max="1" width="3.7109375" customWidth="1"/>
    <col min="2" max="2" width="13.85546875" customWidth="1"/>
    <col min="3" max="4" width="10.7109375" style="26" customWidth="1"/>
    <col min="5" max="5" width="11.28515625" style="26" bestFit="1" customWidth="1"/>
    <col min="6" max="6" width="13.28515625" style="26" customWidth="1"/>
    <col min="7" max="7" width="11.42578125" style="26" customWidth="1"/>
    <col min="8" max="8" width="12.28515625" style="26" customWidth="1"/>
    <col min="9" max="10" width="10" style="26" customWidth="1"/>
    <col min="11" max="11" width="5.5703125" customWidth="1"/>
    <col min="12" max="251" width="11.42578125" hidden="1" customWidth="1"/>
    <col min="252" max="252" width="3.85546875" hidden="1" customWidth="1"/>
    <col min="253" max="253" width="0.85546875" hidden="1" customWidth="1"/>
    <col min="254" max="16384" width="11.42578125" hidden="1"/>
  </cols>
  <sheetData>
    <row r="1" spans="1:10" ht="12.75" x14ac:dyDescent="0.2">
      <c r="B1" s="182" t="s">
        <v>95</v>
      </c>
      <c r="C1" s="182"/>
      <c r="D1" s="182"/>
      <c r="E1" s="182"/>
      <c r="F1" s="182"/>
      <c r="G1" s="182"/>
      <c r="H1" s="182"/>
      <c r="I1" s="8"/>
      <c r="J1" s="8"/>
    </row>
    <row r="2" spans="1:10" ht="12.75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 x14ac:dyDescent="0.25">
      <c r="B3" s="207" t="s">
        <v>96</v>
      </c>
      <c r="C3" s="207"/>
      <c r="D3" s="207"/>
      <c r="E3" s="207"/>
      <c r="F3" s="207"/>
      <c r="G3" s="207"/>
      <c r="H3" s="207"/>
      <c r="I3" s="110"/>
      <c r="J3" s="110"/>
    </row>
    <row r="4" spans="1:10" ht="21" customHeight="1" thickBot="1" x14ac:dyDescent="0.25">
      <c r="B4" s="228" t="s">
        <v>97</v>
      </c>
      <c r="C4" s="228"/>
      <c r="D4" s="228"/>
      <c r="E4" s="228"/>
      <c r="F4" s="228"/>
      <c r="G4" s="228"/>
      <c r="H4" s="228"/>
      <c r="I4" s="112"/>
      <c r="J4" s="112"/>
    </row>
    <row r="5" spans="1:10" ht="13.5" thickBot="1" x14ac:dyDescent="0.25">
      <c r="B5" s="121" t="s">
        <v>46</v>
      </c>
      <c r="C5" s="9" t="s">
        <v>98</v>
      </c>
    </row>
    <row r="6" spans="1:10" ht="12.75" x14ac:dyDescent="0.2">
      <c r="B6" s="117">
        <v>2008</v>
      </c>
      <c r="C6" s="120">
        <v>54.081996270212599</v>
      </c>
    </row>
    <row r="7" spans="1:10" ht="12.75" x14ac:dyDescent="0.2">
      <c r="B7" s="118">
        <v>2009</v>
      </c>
      <c r="C7" s="116">
        <v>49.507152674224798</v>
      </c>
    </row>
    <row r="8" spans="1:10" ht="12.75" x14ac:dyDescent="0.2">
      <c r="B8" s="118">
        <v>2010</v>
      </c>
      <c r="C8" s="116">
        <v>50.491907310893303</v>
      </c>
    </row>
    <row r="9" spans="1:10" ht="12.75" x14ac:dyDescent="0.2">
      <c r="B9" s="118" t="s">
        <v>99</v>
      </c>
      <c r="C9" s="116">
        <v>52.0429515812895</v>
      </c>
    </row>
    <row r="10" spans="1:10" ht="12.75" x14ac:dyDescent="0.2">
      <c r="B10" s="118" t="s">
        <v>100</v>
      </c>
      <c r="C10" s="116">
        <v>53.859328613838798</v>
      </c>
    </row>
    <row r="11" spans="1:10" ht="12.75" x14ac:dyDescent="0.2">
      <c r="B11" s="118" t="s">
        <v>101</v>
      </c>
      <c r="C11" s="116">
        <v>52.704511203151199</v>
      </c>
    </row>
    <row r="12" spans="1:10" ht="12.75" x14ac:dyDescent="0.2">
      <c r="B12" s="118" t="s">
        <v>102</v>
      </c>
      <c r="C12" s="116">
        <v>52.457397241231803</v>
      </c>
    </row>
    <row r="13" spans="1:10" ht="12.75" x14ac:dyDescent="0.2">
      <c r="B13" s="118" t="s">
        <v>103</v>
      </c>
      <c r="C13" s="116">
        <v>53.234865164231302</v>
      </c>
    </row>
    <row r="14" spans="1:10" ht="12.75" x14ac:dyDescent="0.2">
      <c r="B14" s="108" t="s">
        <v>104</v>
      </c>
      <c r="C14" s="116">
        <v>55.727948126450599</v>
      </c>
    </row>
    <row r="15" spans="1:10" ht="12.75" x14ac:dyDescent="0.2">
      <c r="B15" s="119" t="s">
        <v>105</v>
      </c>
      <c r="C15" s="122">
        <v>55.998051625462502</v>
      </c>
    </row>
    <row r="16" spans="1:10" ht="12.75" x14ac:dyDescent="0.2">
      <c r="B16" s="118" t="s">
        <v>106</v>
      </c>
      <c r="C16" s="116">
        <v>56.303055353065801</v>
      </c>
    </row>
    <row r="17" spans="2:10" ht="12.75" x14ac:dyDescent="0.2">
      <c r="B17" s="119" t="str">
        <f>"2019 (p)"</f>
        <v>2019 (p)</v>
      </c>
      <c r="C17" s="122">
        <v>57.6692222932313</v>
      </c>
    </row>
    <row r="18" spans="2:10" ht="13.5" thickBot="1" x14ac:dyDescent="0.25">
      <c r="B18" s="119"/>
      <c r="C18" s="122"/>
    </row>
    <row r="19" spans="2:10" ht="13.5" thickBot="1" x14ac:dyDescent="0.25">
      <c r="B19" s="162" t="s">
        <v>107</v>
      </c>
      <c r="C19" s="115">
        <v>54.2</v>
      </c>
    </row>
    <row r="20" spans="2:10" ht="13.5" thickBot="1" x14ac:dyDescent="0.25">
      <c r="B20" s="145" t="str">
        <f>LEFT(B19,7)&amp;" 2020"</f>
        <v>Ene-may 2020</v>
      </c>
      <c r="C20" s="115">
        <v>54.9</v>
      </c>
    </row>
    <row r="21" spans="2:10" ht="13.5" customHeight="1" x14ac:dyDescent="0.2">
      <c r="B21" s="80" t="s">
        <v>108</v>
      </c>
      <c r="C21" s="21"/>
      <c r="D21" s="42"/>
      <c r="H21" s="42"/>
      <c r="I21" s="42"/>
      <c r="J21" s="42"/>
    </row>
    <row r="22" spans="2:10" ht="13.5" customHeight="1" x14ac:dyDescent="0.2">
      <c r="B22" s="86" t="s">
        <v>8</v>
      </c>
      <c r="G22" s="21"/>
      <c r="H22" s="42"/>
      <c r="I22" s="42"/>
      <c r="J22" s="42"/>
    </row>
    <row r="23" spans="2:10" ht="13.5" customHeight="1" x14ac:dyDescent="0.2">
      <c r="B23" s="227" t="s">
        <v>109</v>
      </c>
      <c r="C23" s="227"/>
      <c r="D23" s="227"/>
      <c r="E23" s="227"/>
      <c r="F23" s="227"/>
      <c r="G23" s="227"/>
      <c r="H23" s="227"/>
      <c r="I23" s="111"/>
      <c r="J23" s="111"/>
    </row>
    <row r="24" spans="2:10" ht="12" customHeight="1" x14ac:dyDescent="0.2">
      <c r="B24" s="227"/>
      <c r="C24" s="227"/>
      <c r="D24" s="227"/>
      <c r="E24" s="227"/>
      <c r="F24" s="227"/>
      <c r="G24" s="227"/>
      <c r="H24" s="227"/>
      <c r="I24" s="111"/>
      <c r="J24" s="111"/>
    </row>
    <row r="25" spans="2:10" ht="12" customHeight="1" x14ac:dyDescent="0.2">
      <c r="B25" s="111"/>
      <c r="C25" s="111"/>
      <c r="D25" s="111"/>
      <c r="E25" s="111"/>
      <c r="F25" s="111"/>
      <c r="G25" s="111"/>
      <c r="H25" s="111"/>
      <c r="I25" s="111"/>
      <c r="J25" s="111"/>
    </row>
    <row r="26" spans="2:10" ht="18" x14ac:dyDescent="0.25">
      <c r="B26" s="207" t="s">
        <v>110</v>
      </c>
      <c r="C26" s="207"/>
      <c r="D26" s="207"/>
      <c r="E26" s="207"/>
      <c r="F26" s="207"/>
      <c r="G26" s="207"/>
      <c r="H26" s="207"/>
      <c r="I26" s="110"/>
      <c r="J26" s="110"/>
    </row>
    <row r="27" spans="2:10" ht="21" customHeight="1" thickBot="1" x14ac:dyDescent="0.25">
      <c r="B27" s="228" t="s">
        <v>97</v>
      </c>
      <c r="C27" s="228"/>
      <c r="D27" s="228"/>
      <c r="E27" s="228"/>
      <c r="F27" s="228"/>
      <c r="G27" s="228"/>
      <c r="H27" s="228"/>
      <c r="I27" s="112"/>
      <c r="J27" s="112"/>
    </row>
    <row r="28" spans="2:10" ht="13.5" thickBot="1" x14ac:dyDescent="0.25">
      <c r="B28" s="9" t="s">
        <v>46</v>
      </c>
      <c r="C28" s="9" t="s">
        <v>98</v>
      </c>
    </row>
    <row r="29" spans="2:10" ht="12.75" x14ac:dyDescent="0.2">
      <c r="B29" s="119" t="s">
        <v>111</v>
      </c>
      <c r="C29" s="122">
        <v>48.827574359968729</v>
      </c>
    </row>
    <row r="30" spans="2:10" ht="12.75" x14ac:dyDescent="0.2">
      <c r="B30" s="119" t="s">
        <v>112</v>
      </c>
      <c r="C30" s="122">
        <v>29.920166946503635</v>
      </c>
    </row>
    <row r="31" spans="2:10" ht="12.75" x14ac:dyDescent="0.2">
      <c r="B31" s="119" t="s">
        <v>113</v>
      </c>
      <c r="C31" s="122">
        <v>40.81635035744636</v>
      </c>
    </row>
    <row r="32" spans="2:10" ht="13.5" thickBot="1" x14ac:dyDescent="0.25">
      <c r="B32" s="119"/>
      <c r="C32" s="122"/>
    </row>
    <row r="33" spans="2:10" ht="12.75" x14ac:dyDescent="0.2">
      <c r="B33" s="172" t="s">
        <v>128</v>
      </c>
      <c r="C33" s="115">
        <v>40.8238820915793</v>
      </c>
    </row>
    <row r="34" spans="2:10" ht="12.75" x14ac:dyDescent="0.2">
      <c r="B34" s="173" t="s">
        <v>129</v>
      </c>
      <c r="C34" s="115">
        <v>55.588725023281498</v>
      </c>
    </row>
    <row r="35" spans="2:10" ht="12.75" x14ac:dyDescent="0.2">
      <c r="C35"/>
    </row>
    <row r="36" spans="2:10" ht="12.75" x14ac:dyDescent="0.2">
      <c r="C36"/>
    </row>
    <row r="37" spans="2:10" ht="12.75" x14ac:dyDescent="0.2">
      <c r="C37"/>
    </row>
    <row r="38" spans="2:10" ht="12.75" x14ac:dyDescent="0.2">
      <c r="C38"/>
    </row>
    <row r="39" spans="2:10" ht="12.75" x14ac:dyDescent="0.2">
      <c r="C39"/>
    </row>
    <row r="40" spans="2:10" ht="12.75" x14ac:dyDescent="0.2">
      <c r="C40"/>
    </row>
    <row r="41" spans="2:10" ht="12.75" x14ac:dyDescent="0.2">
      <c r="C41"/>
    </row>
    <row r="42" spans="2:10" ht="12.75" x14ac:dyDescent="0.2"/>
    <row r="43" spans="2:10" ht="12.75" x14ac:dyDescent="0.2"/>
    <row r="44" spans="2:10" ht="12.75" x14ac:dyDescent="0.2"/>
    <row r="45" spans="2:10" ht="13.5" customHeight="1" x14ac:dyDescent="0.2">
      <c r="B45" s="80" t="s">
        <v>114</v>
      </c>
      <c r="C45" s="21"/>
      <c r="D45" s="42"/>
      <c r="H45" s="42"/>
      <c r="I45" s="42"/>
      <c r="J45" s="42"/>
    </row>
    <row r="46" spans="2:10" ht="13.5" customHeight="1" x14ac:dyDescent="0.2">
      <c r="B46" s="86" t="s">
        <v>8</v>
      </c>
      <c r="G46" s="21"/>
      <c r="H46" s="42"/>
      <c r="I46" s="42"/>
      <c r="J46" s="42"/>
    </row>
    <row r="47" spans="2:10" ht="13.5" customHeight="1" x14ac:dyDescent="0.2">
      <c r="B47" s="227" t="s">
        <v>109</v>
      </c>
      <c r="C47" s="227"/>
      <c r="D47" s="227"/>
      <c r="E47" s="227"/>
      <c r="F47" s="227"/>
      <c r="G47" s="227"/>
      <c r="H47" s="227"/>
      <c r="I47" s="111"/>
      <c r="J47" s="111"/>
    </row>
    <row r="48" spans="2:10" ht="12" customHeight="1" x14ac:dyDescent="0.2">
      <c r="B48" s="227"/>
      <c r="C48" s="227"/>
      <c r="D48" s="227"/>
      <c r="E48" s="227"/>
      <c r="F48" s="227"/>
      <c r="G48" s="227"/>
      <c r="H48" s="227"/>
      <c r="I48" s="111"/>
      <c r="J48" s="111"/>
    </row>
    <row r="49" spans="2:10" ht="12" customHeight="1" x14ac:dyDescent="0.2">
      <c r="B49" s="111"/>
      <c r="C49" s="111"/>
      <c r="D49" s="111"/>
      <c r="E49" s="111"/>
      <c r="F49" s="111"/>
      <c r="G49" s="111"/>
      <c r="H49" s="111"/>
      <c r="I49" s="111"/>
      <c r="J49" s="111"/>
    </row>
    <row r="50" spans="2:10" ht="12" customHeight="1" x14ac:dyDescent="0.2">
      <c r="B50" s="111"/>
      <c r="C50" s="111"/>
      <c r="D50" s="111"/>
      <c r="E50" s="111"/>
      <c r="F50" s="111"/>
      <c r="G50" s="111"/>
      <c r="H50" s="111"/>
      <c r="I50" s="111"/>
      <c r="J50" s="111"/>
    </row>
    <row r="51" spans="2:10" ht="12" customHeight="1" x14ac:dyDescent="0.2">
      <c r="B51" s="111"/>
      <c r="C51" s="111"/>
      <c r="D51" s="111"/>
      <c r="E51" s="111"/>
      <c r="F51" s="111"/>
      <c r="G51" s="111"/>
      <c r="H51" s="111"/>
      <c r="I51" s="111"/>
      <c r="J51" s="111"/>
    </row>
    <row r="52" spans="2:10" ht="18" x14ac:dyDescent="0.25">
      <c r="B52" s="207" t="s">
        <v>115</v>
      </c>
      <c r="C52" s="207"/>
      <c r="D52" s="207" t="s">
        <v>116</v>
      </c>
      <c r="E52" s="207"/>
      <c r="F52" s="207"/>
      <c r="G52" s="207"/>
      <c r="H52" s="207"/>
      <c r="I52" s="111"/>
      <c r="J52" s="111"/>
    </row>
    <row r="53" spans="2:10" ht="12" customHeight="1" x14ac:dyDescent="0.2">
      <c r="B53" s="111"/>
      <c r="C53" s="111"/>
      <c r="D53" s="111"/>
      <c r="E53" s="111"/>
      <c r="F53" s="111"/>
      <c r="G53" s="111"/>
      <c r="H53" s="111"/>
      <c r="I53" s="111"/>
      <c r="J53" s="111"/>
    </row>
    <row r="54" spans="2:10" ht="12" customHeight="1" x14ac:dyDescent="0.2">
      <c r="B54" s="111"/>
      <c r="C54" s="111"/>
      <c r="D54" s="111"/>
      <c r="E54" s="111"/>
      <c r="F54" s="111"/>
      <c r="G54" s="111"/>
      <c r="H54" s="111"/>
      <c r="I54" s="111"/>
      <c r="J54" s="111"/>
    </row>
    <row r="55" spans="2:10" ht="12" customHeight="1" thickBot="1" x14ac:dyDescent="0.25">
      <c r="B55" s="111"/>
      <c r="C55" s="111"/>
      <c r="D55" s="111"/>
      <c r="E55" s="111"/>
      <c r="F55" s="111"/>
      <c r="G55" s="111"/>
      <c r="H55" s="111"/>
      <c r="I55" s="111"/>
      <c r="J55" s="111"/>
    </row>
    <row r="56" spans="2:10" ht="12" customHeight="1" thickBot="1" x14ac:dyDescent="0.25">
      <c r="B56" s="121" t="s">
        <v>46</v>
      </c>
      <c r="C56" s="9" t="s">
        <v>98</v>
      </c>
      <c r="D56" s="143"/>
      <c r="E56" s="111"/>
      <c r="F56" s="111"/>
      <c r="G56" s="111"/>
      <c r="H56" s="111"/>
      <c r="I56" s="111"/>
      <c r="J56" s="111"/>
    </row>
    <row r="57" spans="2:10" ht="12" customHeight="1" x14ac:dyDescent="0.2">
      <c r="B57" s="117">
        <v>2008</v>
      </c>
      <c r="C57" s="146">
        <v>1.6519265204504101</v>
      </c>
      <c r="D57" s="141"/>
      <c r="E57" s="111"/>
      <c r="F57" s="111"/>
      <c r="G57" s="111"/>
      <c r="H57" s="111"/>
      <c r="I57" s="111"/>
      <c r="J57" s="111"/>
    </row>
    <row r="58" spans="2:10" ht="12" customHeight="1" x14ac:dyDescent="0.2">
      <c r="B58" s="118">
        <v>2009</v>
      </c>
      <c r="C58" s="147">
        <v>-6.6646407017565101</v>
      </c>
      <c r="D58" s="142"/>
      <c r="E58" s="111"/>
      <c r="F58" s="111"/>
      <c r="G58" s="111"/>
      <c r="H58" s="111"/>
      <c r="I58" s="111"/>
      <c r="J58" s="111"/>
    </row>
    <row r="59" spans="2:10" ht="12" customHeight="1" x14ac:dyDescent="0.2">
      <c r="B59" s="118">
        <v>2010</v>
      </c>
      <c r="C59" s="147">
        <v>3.8045574828740047</v>
      </c>
      <c r="D59" s="142"/>
      <c r="E59" s="111"/>
      <c r="F59" s="111"/>
      <c r="G59" s="111"/>
      <c r="H59" s="111"/>
      <c r="I59" s="111"/>
      <c r="J59" s="111"/>
    </row>
    <row r="60" spans="2:10" ht="12" customHeight="1" x14ac:dyDescent="0.2">
      <c r="B60" s="118" t="s">
        <v>99</v>
      </c>
      <c r="C60" s="147">
        <v>7.8326312836903389</v>
      </c>
      <c r="D60" s="142"/>
      <c r="E60" s="111"/>
      <c r="F60" s="111"/>
      <c r="G60" s="111"/>
      <c r="H60" s="111"/>
      <c r="I60" s="111"/>
      <c r="J60" s="111"/>
    </row>
    <row r="61" spans="2:10" ht="12" customHeight="1" x14ac:dyDescent="0.2">
      <c r="B61" s="118" t="s">
        <v>100</v>
      </c>
      <c r="C61" s="147">
        <v>6.5543550177452392</v>
      </c>
      <c r="D61" s="142"/>
      <c r="E61" s="111"/>
      <c r="F61" s="111"/>
      <c r="G61" s="111"/>
      <c r="H61" s="111"/>
      <c r="I61" s="111"/>
      <c r="J61" s="111"/>
    </row>
    <row r="62" spans="2:10" ht="12" customHeight="1" x14ac:dyDescent="0.2">
      <c r="B62" s="118" t="s">
        <v>101</v>
      </c>
      <c r="C62" s="147">
        <v>0.9223098358382753</v>
      </c>
      <c r="D62" s="142"/>
      <c r="E62" s="111"/>
      <c r="F62" s="111"/>
      <c r="G62" s="111"/>
      <c r="H62" s="111"/>
      <c r="I62" s="111"/>
      <c r="J62" s="111"/>
    </row>
    <row r="63" spans="2:10" ht="12" customHeight="1" x14ac:dyDescent="0.2">
      <c r="B63" s="118" t="s">
        <v>117</v>
      </c>
      <c r="C63" s="147">
        <v>6.1300295588515352</v>
      </c>
      <c r="D63" s="142"/>
      <c r="E63" s="111"/>
      <c r="F63" s="111"/>
      <c r="G63" s="111"/>
      <c r="H63" s="111"/>
      <c r="I63" s="111"/>
      <c r="J63" s="111"/>
    </row>
    <row r="64" spans="2:10" ht="12" customHeight="1" x14ac:dyDescent="0.2">
      <c r="B64" s="118" t="s">
        <v>118</v>
      </c>
      <c r="C64" s="147">
        <v>9.9748924952900211</v>
      </c>
      <c r="D64" s="111"/>
      <c r="E64" s="111"/>
      <c r="F64" s="111"/>
      <c r="G64" s="111"/>
      <c r="H64" s="111"/>
      <c r="I64" s="111"/>
      <c r="J64" s="111"/>
    </row>
    <row r="65" spans="2:10" ht="12" customHeight="1" x14ac:dyDescent="0.2">
      <c r="B65" s="108" t="s">
        <v>119</v>
      </c>
      <c r="C65" s="147">
        <v>5.245017249189643</v>
      </c>
      <c r="D65" s="111"/>
      <c r="E65" s="111"/>
      <c r="F65" s="111"/>
      <c r="G65" s="111"/>
      <c r="H65" s="111"/>
      <c r="I65" s="111"/>
      <c r="J65" s="111"/>
    </row>
    <row r="66" spans="2:10" ht="12" customHeight="1" x14ac:dyDescent="0.2">
      <c r="B66" s="119" t="s">
        <v>120</v>
      </c>
      <c r="C66" s="148">
        <v>0.17018409625215725</v>
      </c>
      <c r="D66" s="111"/>
      <c r="E66" s="111"/>
      <c r="F66" s="111"/>
      <c r="G66" s="111"/>
      <c r="H66" s="111"/>
      <c r="I66" s="111"/>
      <c r="J66" s="111"/>
    </row>
    <row r="67" spans="2:10" ht="12.75" x14ac:dyDescent="0.2">
      <c r="B67" s="118" t="s">
        <v>121</v>
      </c>
      <c r="C67" s="147">
        <v>7.6997166640746517</v>
      </c>
      <c r="D67" s="111"/>
      <c r="E67" s="111"/>
      <c r="F67" s="111"/>
      <c r="G67" s="111"/>
      <c r="H67" s="111"/>
      <c r="I67" s="111"/>
      <c r="J67" s="111"/>
    </row>
    <row r="68" spans="2:10" ht="12.75" x14ac:dyDescent="0.2">
      <c r="B68" s="119" t="str">
        <f>B17</f>
        <v>2019 (p)</v>
      </c>
      <c r="C68" s="122">
        <v>10.595808839127599</v>
      </c>
      <c r="D68" s="111"/>
      <c r="E68" s="111"/>
      <c r="F68" s="111"/>
      <c r="G68" s="111"/>
      <c r="H68" s="111"/>
      <c r="I68" s="111"/>
      <c r="J68" s="111"/>
    </row>
    <row r="69" spans="2:10" ht="13.5" thickBot="1" x14ac:dyDescent="0.25">
      <c r="B69" s="119"/>
      <c r="C69" s="122"/>
      <c r="D69" s="111"/>
      <c r="E69" s="111"/>
      <c r="F69" s="111"/>
      <c r="G69" s="111"/>
      <c r="H69" s="111"/>
      <c r="I69" s="111"/>
      <c r="J69" s="111"/>
    </row>
    <row r="70" spans="2:10" ht="13.5" thickBot="1" x14ac:dyDescent="0.25">
      <c r="B70" s="161" t="str">
        <f t="shared" ref="B70:B71" si="0">B19</f>
        <v>Ene-may 2019</v>
      </c>
      <c r="C70" s="115">
        <v>11.2645857209603</v>
      </c>
      <c r="D70" s="111"/>
      <c r="E70" s="111"/>
      <c r="F70" s="111"/>
      <c r="G70" s="111"/>
      <c r="H70" s="111"/>
      <c r="I70" s="111"/>
      <c r="J70" s="111"/>
    </row>
    <row r="71" spans="2:10" ht="13.5" thickBot="1" x14ac:dyDescent="0.25">
      <c r="B71" s="161" t="str">
        <f t="shared" si="0"/>
        <v>Ene-may 2020</v>
      </c>
      <c r="C71" s="115">
        <v>-42.7152374137085</v>
      </c>
      <c r="D71" s="111"/>
      <c r="E71" s="111"/>
      <c r="F71" s="111"/>
      <c r="G71" s="111"/>
      <c r="H71" s="111"/>
      <c r="I71" s="111"/>
      <c r="J71" s="111"/>
    </row>
    <row r="72" spans="2:10" ht="12" customHeight="1" x14ac:dyDescent="0.2">
      <c r="B72" s="80" t="s">
        <v>122</v>
      </c>
      <c r="C72" s="144"/>
      <c r="D72" s="111"/>
      <c r="E72" s="111"/>
      <c r="F72" s="111"/>
      <c r="G72" s="111"/>
      <c r="H72" s="111"/>
      <c r="I72" s="111"/>
      <c r="J72" s="111"/>
    </row>
    <row r="73" spans="2:10" ht="12" customHeight="1" x14ac:dyDescent="0.2">
      <c r="B73" s="86" t="s">
        <v>8</v>
      </c>
      <c r="C73" s="144"/>
      <c r="D73" s="111"/>
      <c r="E73" s="111"/>
      <c r="F73" s="111"/>
      <c r="G73" s="111"/>
      <c r="H73" s="111"/>
      <c r="I73" s="111"/>
      <c r="J73" s="111"/>
    </row>
    <row r="74" spans="2:10" ht="12" customHeight="1" x14ac:dyDescent="0.2">
      <c r="B74" s="80" t="s">
        <v>123</v>
      </c>
      <c r="C74" s="144"/>
      <c r="D74" s="111"/>
      <c r="E74" s="111"/>
      <c r="F74" s="111"/>
      <c r="G74" s="111"/>
      <c r="H74" s="111"/>
      <c r="I74" s="111"/>
      <c r="J74" s="111"/>
    </row>
    <row r="75" spans="2:10" ht="12" customHeight="1" x14ac:dyDescent="0.2">
      <c r="B75" s="227" t="s">
        <v>124</v>
      </c>
      <c r="C75" s="227"/>
      <c r="D75" s="227"/>
      <c r="E75" s="227"/>
      <c r="F75" s="227"/>
      <c r="G75" s="227"/>
      <c r="H75" s="227"/>
      <c r="I75" s="227"/>
      <c r="J75" s="111"/>
    </row>
    <row r="76" spans="2:10" ht="12" customHeight="1" x14ac:dyDescent="0.2">
      <c r="B76" s="227"/>
      <c r="C76" s="227"/>
      <c r="D76" s="227"/>
      <c r="E76" s="227"/>
      <c r="F76" s="227"/>
      <c r="G76" s="227"/>
      <c r="H76" s="227"/>
      <c r="I76" s="227"/>
      <c r="J76" s="111"/>
    </row>
    <row r="77" spans="2:10" ht="12" customHeight="1" x14ac:dyDescent="0.2">
      <c r="B77" s="163"/>
      <c r="C77" s="163"/>
      <c r="D77" s="163"/>
      <c r="E77" s="163"/>
      <c r="F77" s="163"/>
      <c r="G77" s="163"/>
      <c r="H77" s="163"/>
      <c r="I77" s="111"/>
      <c r="J77" s="111"/>
    </row>
    <row r="78" spans="2:10" ht="18" x14ac:dyDescent="0.25">
      <c r="B78" s="207" t="s">
        <v>125</v>
      </c>
      <c r="C78" s="207"/>
      <c r="D78" s="207" t="s">
        <v>116</v>
      </c>
      <c r="E78" s="207"/>
      <c r="F78" s="207"/>
      <c r="G78" s="207"/>
      <c r="H78" s="207"/>
      <c r="I78" s="111"/>
      <c r="J78" s="111"/>
    </row>
    <row r="79" spans="2:10" ht="12" customHeight="1" x14ac:dyDescent="0.2">
      <c r="B79" s="111"/>
      <c r="C79" s="111"/>
      <c r="D79" s="111"/>
      <c r="E79" s="111"/>
      <c r="F79" s="111"/>
      <c r="G79" s="111"/>
      <c r="H79" s="111"/>
      <c r="I79" s="111"/>
      <c r="J79" s="111"/>
    </row>
    <row r="80" spans="2:10" ht="12" customHeight="1" x14ac:dyDescent="0.2">
      <c r="B80" s="111"/>
      <c r="C80" s="111"/>
      <c r="D80" s="111"/>
      <c r="E80" s="111"/>
      <c r="F80" s="111"/>
      <c r="G80" s="111"/>
      <c r="H80" s="111"/>
      <c r="I80" s="111"/>
      <c r="J80" s="111"/>
    </row>
    <row r="81" spans="2:10" ht="12" customHeight="1" thickBot="1" x14ac:dyDescent="0.25">
      <c r="B81" s="111"/>
      <c r="C81" s="111"/>
      <c r="D81" s="111"/>
      <c r="E81" s="111"/>
      <c r="F81" s="111"/>
      <c r="G81" s="111"/>
      <c r="H81" s="111"/>
      <c r="I81" s="111"/>
      <c r="J81" s="111"/>
    </row>
    <row r="82" spans="2:10" ht="12" customHeight="1" thickBot="1" x14ac:dyDescent="0.25">
      <c r="B82" s="9" t="s">
        <v>46</v>
      </c>
      <c r="C82" s="9" t="s">
        <v>98</v>
      </c>
      <c r="D82" s="143"/>
      <c r="E82" s="111"/>
      <c r="F82" s="111"/>
      <c r="G82" s="111"/>
      <c r="H82" s="111"/>
      <c r="I82" s="111"/>
      <c r="J82" s="111"/>
    </row>
    <row r="83" spans="2:10" ht="12" customHeight="1" x14ac:dyDescent="0.2">
      <c r="B83" s="119" t="str">
        <f>B30</f>
        <v>2020 (p)</v>
      </c>
      <c r="C83" s="122">
        <v>-62.57771215331087</v>
      </c>
      <c r="D83" s="143"/>
      <c r="E83" s="111"/>
      <c r="F83" s="111"/>
      <c r="G83" s="111"/>
      <c r="H83" s="111"/>
      <c r="I83" s="111"/>
      <c r="J83" s="111"/>
    </row>
    <row r="84" spans="2:10" ht="12" customHeight="1" x14ac:dyDescent="0.2">
      <c r="B84" s="119" t="str">
        <f>B31</f>
        <v>2021 (p)</v>
      </c>
      <c r="C84" s="122">
        <v>100.23943712194114</v>
      </c>
      <c r="D84" s="143"/>
      <c r="E84" s="111"/>
      <c r="F84" s="111"/>
      <c r="G84" s="111"/>
      <c r="H84" s="111"/>
      <c r="I84" s="111"/>
      <c r="J84" s="111"/>
    </row>
    <row r="85" spans="2:10" ht="12" customHeight="1" thickBot="1" x14ac:dyDescent="0.25">
      <c r="B85" s="174"/>
      <c r="C85" s="177"/>
      <c r="D85" s="143"/>
      <c r="E85" s="111"/>
      <c r="F85" s="111"/>
      <c r="G85" s="111"/>
      <c r="H85" s="111"/>
      <c r="I85" s="111"/>
      <c r="J85" s="111"/>
    </row>
    <row r="86" spans="2:10" ht="12" customHeight="1" x14ac:dyDescent="0.2">
      <c r="B86" s="161" t="str">
        <f>B33</f>
        <v>ene-dic 21</v>
      </c>
      <c r="C86" s="115">
        <v>100.20352779422301</v>
      </c>
      <c r="D86" s="143"/>
      <c r="E86" s="111"/>
      <c r="F86" s="111"/>
      <c r="G86" s="111"/>
      <c r="H86" s="111"/>
      <c r="I86" s="111"/>
      <c r="J86" s="111"/>
    </row>
    <row r="87" spans="2:10" ht="12" customHeight="1" x14ac:dyDescent="0.2">
      <c r="B87" s="161" t="str">
        <f>B34</f>
        <v>ene-dic 22</v>
      </c>
      <c r="C87" s="115">
        <v>44.190401877530597</v>
      </c>
      <c r="D87" s="141"/>
      <c r="E87" s="111"/>
      <c r="F87" s="111"/>
      <c r="G87" s="111"/>
      <c r="H87" s="111"/>
      <c r="I87" s="111"/>
      <c r="J87" s="111"/>
    </row>
    <row r="88" spans="2:10" ht="12" customHeight="1" x14ac:dyDescent="0.2">
      <c r="D88" s="142"/>
      <c r="E88" s="111"/>
      <c r="F88" s="111"/>
      <c r="G88" s="111"/>
      <c r="H88" s="111"/>
      <c r="I88" s="111"/>
      <c r="J88" s="111"/>
    </row>
    <row r="89" spans="2:10" ht="12" customHeight="1" x14ac:dyDescent="0.2">
      <c r="D89" s="142"/>
      <c r="E89" s="111"/>
      <c r="F89" s="111"/>
      <c r="G89" s="111"/>
      <c r="H89" s="111"/>
      <c r="I89" s="111"/>
      <c r="J89" s="111"/>
    </row>
    <row r="90" spans="2:10" ht="12" customHeight="1" x14ac:dyDescent="0.2">
      <c r="D90" s="142"/>
      <c r="E90" s="111"/>
      <c r="F90" s="111"/>
      <c r="G90" s="111"/>
      <c r="H90" s="111"/>
      <c r="I90" s="111"/>
      <c r="J90" s="111"/>
    </row>
    <row r="91" spans="2:10" ht="12" customHeight="1" x14ac:dyDescent="0.2">
      <c r="B91" s="144"/>
      <c r="C91" s="144"/>
      <c r="D91" s="142"/>
      <c r="E91" s="111"/>
      <c r="F91" s="111"/>
      <c r="G91" s="111"/>
      <c r="H91" s="111"/>
      <c r="I91" s="111"/>
      <c r="J91" s="111"/>
    </row>
    <row r="92" spans="2:10" ht="12" customHeight="1" x14ac:dyDescent="0.2">
      <c r="B92" s="144"/>
      <c r="C92" s="144"/>
      <c r="D92" s="142"/>
      <c r="E92" s="111"/>
      <c r="F92" s="111"/>
      <c r="G92" s="111"/>
      <c r="H92" s="111"/>
      <c r="I92" s="111"/>
      <c r="J92" s="111"/>
    </row>
    <row r="93" spans="2:10" ht="12" customHeight="1" x14ac:dyDescent="0.2">
      <c r="B93" s="144"/>
      <c r="C93" s="144"/>
      <c r="D93" s="142"/>
      <c r="E93" s="111"/>
      <c r="F93" s="111"/>
      <c r="G93" s="111"/>
      <c r="H93" s="111"/>
      <c r="I93" s="111"/>
      <c r="J93" s="111"/>
    </row>
    <row r="94" spans="2:10" ht="12" customHeight="1" x14ac:dyDescent="0.2">
      <c r="B94" s="144"/>
      <c r="C94" s="144"/>
      <c r="D94" s="111"/>
      <c r="E94" s="111"/>
      <c r="F94" s="111"/>
      <c r="G94" s="111"/>
      <c r="H94" s="111"/>
      <c r="I94" s="111"/>
      <c r="J94" s="111"/>
    </row>
    <row r="95" spans="2:10" ht="12" customHeight="1" x14ac:dyDescent="0.2">
      <c r="B95" s="144"/>
      <c r="C95" s="144"/>
      <c r="D95" s="111"/>
      <c r="E95" s="111"/>
      <c r="F95" s="111"/>
      <c r="G95" s="111"/>
      <c r="H95" s="111"/>
      <c r="I95" s="111"/>
      <c r="J95" s="111"/>
    </row>
    <row r="96" spans="2:10" ht="12" customHeight="1" x14ac:dyDescent="0.2">
      <c r="B96" s="144"/>
      <c r="C96" s="144"/>
      <c r="D96" s="111"/>
      <c r="E96" s="111"/>
      <c r="F96" s="111"/>
      <c r="G96" s="111"/>
      <c r="H96" s="111"/>
      <c r="I96" s="111"/>
      <c r="J96" s="111"/>
    </row>
    <row r="97" spans="2:10" ht="12.75" x14ac:dyDescent="0.2">
      <c r="B97" s="144"/>
      <c r="C97" s="144"/>
      <c r="D97" s="111"/>
      <c r="E97" s="111"/>
      <c r="F97" s="111"/>
      <c r="G97" s="111"/>
      <c r="H97" s="111"/>
      <c r="I97" s="111"/>
      <c r="J97" s="111"/>
    </row>
    <row r="98" spans="2:10" ht="12.75" x14ac:dyDescent="0.2">
      <c r="B98" s="144"/>
      <c r="C98" s="144"/>
      <c r="D98" s="111"/>
      <c r="E98" s="111"/>
      <c r="F98" s="111"/>
      <c r="G98" s="111"/>
      <c r="H98" s="111"/>
      <c r="I98" s="111"/>
      <c r="J98" s="111"/>
    </row>
    <row r="99" spans="2:10" ht="12.75" x14ac:dyDescent="0.2">
      <c r="B99" s="144"/>
      <c r="C99" s="144"/>
      <c r="D99" s="111"/>
      <c r="E99" s="111"/>
      <c r="F99" s="111"/>
      <c r="G99" s="111"/>
      <c r="H99" s="111"/>
      <c r="I99" s="111"/>
      <c r="J99" s="111"/>
    </row>
    <row r="100" spans="2:10" ht="12.75" x14ac:dyDescent="0.2">
      <c r="B100" s="144"/>
      <c r="C100" s="144"/>
      <c r="D100" s="111"/>
      <c r="E100" s="111"/>
      <c r="F100" s="111"/>
      <c r="G100" s="111"/>
      <c r="H100" s="111"/>
      <c r="I100" s="111"/>
      <c r="J100" s="111"/>
    </row>
    <row r="101" spans="2:10" ht="12.75" x14ac:dyDescent="0.2">
      <c r="B101" s="144"/>
      <c r="C101" s="144"/>
      <c r="D101" s="111"/>
      <c r="E101" s="111"/>
      <c r="F101" s="111"/>
      <c r="G101" s="111"/>
      <c r="H101" s="111"/>
      <c r="I101" s="111"/>
      <c r="J101" s="111"/>
    </row>
    <row r="102" spans="2:10" ht="12" customHeight="1" x14ac:dyDescent="0.2">
      <c r="B102" s="80" t="s">
        <v>126</v>
      </c>
      <c r="C102" s="144"/>
      <c r="D102" s="111"/>
      <c r="E102" s="111"/>
      <c r="F102" s="111"/>
      <c r="G102" s="111"/>
      <c r="H102" s="111"/>
      <c r="I102" s="111"/>
      <c r="J102" s="111"/>
    </row>
    <row r="103" spans="2:10" ht="12" customHeight="1" x14ac:dyDescent="0.2">
      <c r="B103" s="86" t="s">
        <v>8</v>
      </c>
      <c r="C103" s="144"/>
      <c r="D103" s="111"/>
      <c r="E103" s="111"/>
      <c r="F103" s="111"/>
      <c r="G103" s="111"/>
      <c r="H103" s="111"/>
      <c r="I103" s="111"/>
      <c r="J103" s="111"/>
    </row>
    <row r="104" spans="2:10" ht="12" customHeight="1" x14ac:dyDescent="0.2">
      <c r="B104" s="80" t="s">
        <v>123</v>
      </c>
      <c r="C104" s="144"/>
      <c r="D104" s="111"/>
      <c r="E104" s="111"/>
      <c r="F104" s="111"/>
      <c r="G104" s="111"/>
      <c r="H104" s="111"/>
      <c r="I104" s="111"/>
      <c r="J104" s="111"/>
    </row>
    <row r="105" spans="2:10" ht="12" customHeight="1" x14ac:dyDescent="0.2">
      <c r="B105" s="227" t="s">
        <v>124</v>
      </c>
      <c r="C105" s="227"/>
      <c r="D105" s="227"/>
      <c r="E105" s="227"/>
      <c r="F105" s="227"/>
      <c r="G105" s="227"/>
      <c r="H105" s="227"/>
      <c r="I105" s="227"/>
      <c r="J105" s="111"/>
    </row>
    <row r="106" spans="2:10" ht="12" customHeight="1" x14ac:dyDescent="0.2">
      <c r="B106" s="227"/>
      <c r="C106" s="227"/>
      <c r="D106" s="227"/>
      <c r="E106" s="227"/>
      <c r="F106" s="227"/>
      <c r="G106" s="227"/>
      <c r="H106" s="227"/>
      <c r="I106" s="227"/>
      <c r="J106" s="111"/>
    </row>
  </sheetData>
  <mergeCells count="11">
    <mergeCell ref="B105:I106"/>
    <mergeCell ref="B1:H1"/>
    <mergeCell ref="B23:H24"/>
    <mergeCell ref="B3:H3"/>
    <mergeCell ref="B4:H4"/>
    <mergeCell ref="B52:H52"/>
    <mergeCell ref="B26:H26"/>
    <mergeCell ref="B27:H27"/>
    <mergeCell ref="B47:H48"/>
    <mergeCell ref="B75:I76"/>
    <mergeCell ref="B78:H78"/>
  </mergeCells>
  <phoneticPr fontId="5" type="noConversion"/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&amp;L&amp;"Tahoma,Negrita Cursiva"Sección 5: Turismo&amp;R&amp;G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pg. 10</vt:lpstr>
      <vt:lpstr>pg. 11</vt:lpstr>
      <vt:lpstr>pg. 12</vt:lpstr>
      <vt:lpstr>pg. 13</vt:lpstr>
      <vt:lpstr>pg. 14</vt:lpstr>
      <vt:lpstr>'pg. 10'!Área_de_impresión</vt:lpstr>
      <vt:lpstr>'pg. 11'!Área_de_impresión</vt:lpstr>
      <vt:lpstr>'pg. 12'!Área_de_impresión</vt:lpstr>
      <vt:lpstr>'pg. 13'!Área_de_impresión</vt:lpstr>
      <vt:lpstr>'pg. 14'!Área_de_impresión</vt:lpstr>
    </vt:vector>
  </TitlesOfParts>
  <Manager/>
  <Company>MINISTERIO DE COMERCIO, INDUSTRIA Y TURISMO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05 Sección Turismo</dc:subject>
  <dc:creator>Yulli Yaneth Vargas Monroy</dc:creator>
  <cp:keywords>Elaboró: Yulli Vargas</cp:keywords>
  <dc:description>Realizó: Yulli Vargas_x000d_
Revisó y aprobó: Gustavo Junca_x000d_
Fecha:  7/03/2023_x000d_
</dc:description>
  <cp:lastModifiedBy>Yulli Yaneth Vargas Monroy -Cont</cp:lastModifiedBy>
  <cp:revision/>
  <dcterms:created xsi:type="dcterms:W3CDTF">2007-05-16T15:40:44Z</dcterms:created>
  <dcterms:modified xsi:type="dcterms:W3CDTF">2023-03-07T16:40:59Z</dcterms:modified>
  <cp:category/>
  <cp:contentStatus/>
</cp:coreProperties>
</file>