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Area" localSheetId="0">'Hoja1'!$A$1:$AL$127</definedName>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<sst xmlns="http://schemas.openxmlformats.org/spreadsheetml/2006/main" count="589" uniqueCount="493">
  <si>
    <t>A diciembre de 2005 se han atendido 3062 consultas relacionadas con el proceso de inscripción</t>
  </si>
  <si>
    <t>A diciembre de 2005 se ha procesado la información de 3633 solicitudes de actualización.</t>
  </si>
  <si>
    <t>Se realizo un taller en el Quindio y otro en el Meta</t>
  </si>
  <si>
    <t>Se presentó solicitud para asignación de recursos parafiscales del Fondo de Promoción al Comité Directivo, pero no fue aprobado por parte del Comité.</t>
  </si>
  <si>
    <t>Se está a  la espera de la respuesta de la OMT.</t>
  </si>
  <si>
    <t>A diciembre de 2005 se han expedido 3633 certificados de actualización.</t>
  </si>
  <si>
    <t>A diciembre de 2005 se han atendido 1560 consultas relacionadas con el proceso de actualización</t>
  </si>
  <si>
    <t>Se procesó la información reportada por los prestadores de servicios turísticos en el proceso de actualización.</t>
  </si>
  <si>
    <t>Se analizó la información reportada por los prestadores de servicios turísticos en el proceso de actualización.</t>
  </si>
  <si>
    <t>Se elaboró documento sectorial año 2004 con la información reportada en el año 2005 por los prestadores de servicios turísticos en el proceso de actualización.</t>
  </si>
  <si>
    <t>Se ha recolectado la información para la elaboración de 11 documentos de análisis del sector turismo.</t>
  </si>
  <si>
    <t>Se ha procesado la información para la elaboración de 11 documentos de análisis del sector turismo.</t>
  </si>
  <si>
    <t>Se han elaborado los cuadros de salida y los 11 documentos de análisis del sector turismo.</t>
  </si>
  <si>
    <t>La tasa de cremiento fue del 14.04%. De acuerdo con la información reportada por los prestadores de servicios turísticos en el proceso de actualización.</t>
  </si>
  <si>
    <t>Los prestadores de servicios turísticos que cumplieron con el proceso de actualización reportaron una tasa de 40,6 millones.</t>
  </si>
  <si>
    <t xml:space="preserve">Se elaboró 1 metodología de presentación de proyectos que fue establecida, sin embargo debe aún incluirse el manual de participación en ferias internacionales que están elaborando Proexport y el Fondo de Promoción Turística </t>
  </si>
  <si>
    <t>Se firmaron 29 convenios de competitividad turística y se les hizo el seguimiento respectivo, los cuales fueron suscritos entre el Ministerio y los municipios o ciudadaes con destinto turístico</t>
  </si>
  <si>
    <t>Se realizaron los seguimientos de acuerdo con los compromisos firmados.</t>
  </si>
  <si>
    <t>Se realizaron 2 talleres que tuvieron por objeto hacer una inducción con los responsables de las oficinas de turismo de Quindío y Meta sobre los aspectos técnicos para la implantación del sistema.</t>
  </si>
  <si>
    <t>Se preparó 1 proyecto de ajuste a la ley 300 de 1996.</t>
  </si>
  <si>
    <t>Se preparó  proyecto ajuste a la ley 300 de 1996.</t>
  </si>
  <si>
    <t>Se realizaron los talleres que estaban previstos ( en promedio 3 por cada destino) para realizar la elaboración de los planes y de acuerdo con las solicitudes recibidas. Se concluyeron 6 planes de formulación sobre Planificación Turística en: Sabana Occidente, Barrancabermeja,  Honda, Mariquita, Melgar, provincia de Sugamuxi</t>
  </si>
  <si>
    <t>Los talleres se realizan para avanzar en la formulación del plan.</t>
  </si>
  <si>
    <t>Se desarrollaron 5 talleres en: Sabana Occidente, Barrancabermeja,  Honda, Mariquita, Melgar, provincia de Sugamuxi, sobre asistencia técnica en diseño de producto.</t>
  </si>
  <si>
    <t>Se efectuarón 3 asesorias en Melgar y Sogamoso ligadas a la asistencia en planificación turística para la constitución de oficinas de turismo y en Cartago para la declarataoria de una zona de desarrollo turístico prioritario.</t>
  </si>
  <si>
    <t>Se brindarón 3 asesorìas qie están ligadas a procesos concretos: declaratorias de zona de desarrollo turístico, creación de entidades de turismo</t>
  </si>
  <si>
    <t xml:space="preserve">Se presentarón 4 informes sobre consolidación de proceso que están muy ligado a los convenios de competitividad:  1. En el caso de Nuquí - Bahía solano, los avances se han registrado en fortalecimiento de los prestadores de servicios ( fase 2 del proyecto financiado por el Bid),  promoción y capacitación. 2. En   Quindío los avances se registran en consolidación y ampliación del Club de Calidad,  plan de turismo a largo plazo (prospectivo),  diversificación de servicios ( ecoturismo, turismo de aventura). 3. En el Meta se ha contratado un nuevo plan maestro para el departamento,  se consolidaron los grandes eventos al rededor del "Trabajo de llano" , se fortaleció la capacitación  y se dieron los primeros paises para instaurar el sistema de indicadores de competitividad. 4. En Risaralda se ha vendio trabajando en posicionar el destino como ecoturístico y agroturístico y se ha avanzado en temas de calidad.  </t>
  </si>
  <si>
    <t>Se organizarón los 2 eventos en Barranquilla y el Meta.</t>
  </si>
  <si>
    <t>Se realizaron 2 encuentros en Barranquilla sobre el Diseño del Material Promocional y en el Meta sobre Turismo en las Regiones</t>
  </si>
  <si>
    <t>Se realizó el seguimiento respectivo a los estudios técnicos.</t>
  </si>
  <si>
    <t>Se asesorarón a 25 municipios donde se realizaron conferencias y talleres con los alcaldes interesados en desarrollar el programa de señalización turística</t>
  </si>
  <si>
    <t>Se desarrollaron los seguimientos requeridos</t>
  </si>
  <si>
    <t>Se asesoraron 16 municipios en donde se adelantaron jornadas de trabajo con alcaldías y sus respectivas comunidades para la asistencia técnica en enlucimiento de fachadas.</t>
  </si>
  <si>
    <t>El comité de Caravanas turisticas y todas las entidades que en el participan, decidieron que: Dada la confianza que han adquirido los turistas para desplazarse por carreteras sin seguir el paso de las caravanas, éstas se han ido convirtiendo en rutas seguras, pero antes de tomar esta decisión se realizarón 25 caravanas</t>
  </si>
  <si>
    <t>Se efectuó una reunión el 29 de agosto del Comité de Caravanas donde se aprobaron los desplazamientos de rutas seguras para los meses de septiembre a diciembre de 2005</t>
  </si>
  <si>
    <t>Se realizó la vigilancia por parte de la POLTUR en los eventos turísticos.  La Policía de Turismo de las diferentes regiones del país, prestó servicio de seguridad y protección a 83 eventos turisticos vigilados a nivel nacional incluidos festivales, reinados, carnavales, ferias y fiestas, en el ámbito del turismo.</t>
  </si>
  <si>
    <t>Se realizón 16 Consejos Regionales de Seguridad Turística de San Andrés, Santa Marta, Cartagena, Armenia y Sucre.</t>
  </si>
  <si>
    <t>Se capacitó de manera virtual a 200los efectivos de la Policía de Turismo que tuvieron facilidad de acceso a internet</t>
  </si>
  <si>
    <t xml:space="preserve">Se brindó asesoría a 250 empresarios en buscar capacitación para elaborar planes de negocios, desarrollo organizacional y empresarial. </t>
  </si>
  <si>
    <t>Se entrgaron 4 informes correspondientes a los cuatro trimestres sobre el apoyo a la creación y fortalecimiento de mipymes turísticas</t>
  </si>
  <si>
    <t>La encuesta continúa con los nuevos prestadores que se inscriban</t>
  </si>
  <si>
    <t xml:space="preserve">Se adelantaron las investigaciones administrativas y se proyectaron los correspondientes actos administrativos </t>
  </si>
  <si>
    <t>Se atendieron oportunamente las solicitudes de visitas efectuadas por los hoteles</t>
  </si>
  <si>
    <t>Se realizó una encuesta con todos los prestadores inscritos sobre la aplicación de las obligaciones a su cargo en la Ley 679 de 2003</t>
  </si>
  <si>
    <t>Obtener los recursos para iniciar la actividad y gestionar con agencias de viajes y autoridades regionales para obtener movilización de turistas a los destinos que cuentan con atractivos religiosos, tales como Bogotá, Zipaquirá, Buga, Ipiales, Chiquinquirá..</t>
  </si>
  <si>
    <t>La metodología fue establecida, sin embargo debe aún incluirse el manual de participación en ferias internacionales que están elaborando Proexport y el Fondo de Promoción Turística</t>
  </si>
  <si>
    <t xml:space="preserve">Se realizó el diseño del folleto y se presentó a los mayoristas para recibir planes y tarifas, pero no se imprimieron por falta de recursos fiscales. Los mayoristas comenzarán a trabajar los destinos en el 2006. </t>
  </si>
  <si>
    <t>Se ha realizado seguimiento permanente a la ejecución del contrato; visitas mensuales al Fondo para revisión documental. Informe a 30-06-05. Elaboración de presupuesto 2005 y gestiones para transferencia de recursos fiscales 2004 y 2005 al Fondo.</t>
  </si>
  <si>
    <t>Se han ejercido las funciones de secretaría: convocatoria a reuniones del Comité de Evaluación y del Comité Directivo. Se elaboraron las respectivas actas.</t>
  </si>
  <si>
    <t>31712/05</t>
  </si>
  <si>
    <t>Se va evaluando con la evolución de los convenios de competitividad</t>
  </si>
  <si>
    <t>Se enviaron cartas de convocatorias a las diferentes entidades del orden nacional y regional del sector financiero</t>
  </si>
  <si>
    <t>Base actualizada con información Findeter, Bancoldex, FNG</t>
  </si>
  <si>
    <t>El proyecto continua en ejecucion.</t>
  </si>
  <si>
    <t xml:space="preserve">                                                                                                                                                                                                     Se realizo la asesoria en diseño y formulacion de los proyectos, se realizo el seguimiento a los proyectos en curso, de igual forma se ha continuado con las asesoria a los municipios en la presentacion de proyectos para la convocatoria del año entrante.</t>
  </si>
  <si>
    <t>El programa continuan en ejecucion.</t>
  </si>
  <si>
    <t>Se crea la pagina web y folleto promocional, se realizan ruedas de prensa y viajes de familiarizacion en la que se hace la promocion y comercializacion de los destinos.</t>
  </si>
  <si>
    <t>Se desarrollo e imprimio manual con planes promocionales.</t>
  </si>
  <si>
    <t>Se realizo el lanzamiento de los planes.</t>
  </si>
  <si>
    <t>Se realizan reuniones donde se recopila la informacion y se elaboran las respectivas actas.</t>
  </si>
  <si>
    <t>se realizaron todos los procesos para el inicio de la obra en enero 15</t>
  </si>
  <si>
    <t>Ratificación de los resultados del seguimiento con las regiones</t>
  </si>
  <si>
    <t>No se firmó el convenio por el cual se desarrollaría el programa. Problemas administrativos en la alcaldía y gobernaciones participantes.</t>
  </si>
  <si>
    <t>Sin el convenio firmado, no se desarrolló ninguna actividad</t>
  </si>
  <si>
    <t>Gestión para los empresarios en ruedas de negocios, en ferias nacionales</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</si>
  <si>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</si>
  <si>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</si>
  <si>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</si>
  <si>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</si>
  <si>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</si>
  <si>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</si>
  <si>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</si>
  <si>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</si>
  <si>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</si>
  <si>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</si>
  <si>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</si>
  <si>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</si>
  <si>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</si>
  <si>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</si>
  <si>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</si>
  <si>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</si>
  <si>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</si>
  <si>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</si>
  <si>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</si>
  <si>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</si>
  <si>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</si>
  <si>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</si>
  <si>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</si>
  <si>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</si>
  <si>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</si>
  <si>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</si>
  <si>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</si>
  <si>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</si>
  <si>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</si>
  <si>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</si>
  <si>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</si>
  <si>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</si>
  <si>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</si>
  <si>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</si>
  <si>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</si>
  <si>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</si>
  <si>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</si>
  <si>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</si>
  <si>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</si>
  <si>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</si>
  <si>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</si>
  <si>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</si>
  <si>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</si>
  <si>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</si>
  <si>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</si>
  <si>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</si>
  <si>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</si>
  <si>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</si>
  <si>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</si>
  <si>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AVANCE</t>
  </si>
  <si>
    <t>Porcentaje de avance en el tiempo</t>
  </si>
  <si>
    <t>Porcentaje de avance de la actividad</t>
  </si>
  <si>
    <t>DIRECCION DE TURISMO</t>
  </si>
  <si>
    <t>PLAN ESTRATEGICO EXPORTADOR</t>
  </si>
  <si>
    <t>1. Coordinación de ajuste de la metodología para la presentación de proyectos de promoción del turismo en el exterior</t>
  </si>
  <si>
    <t>Dirección de Turismo</t>
  </si>
  <si>
    <t>1.5.1.</t>
  </si>
  <si>
    <t>Internacionalización de servicios turísticos</t>
  </si>
  <si>
    <t>Recursos Proexport y Fondo de Promoción Turística</t>
  </si>
  <si>
    <t>Gustavo Toro,Director -Martha Lucía Guzmán,Asesora</t>
  </si>
  <si>
    <t>Metodología presentación de proyectos</t>
  </si>
  <si>
    <t xml:space="preserve"> -</t>
  </si>
  <si>
    <t>PLAN SECTORIAL DE TURISMO</t>
  </si>
  <si>
    <t>EJE 1: DESTINOS TURISTICOS COMPETITIVOS</t>
  </si>
  <si>
    <t>ESTRATEGIA 1: Apoyo a destinos que mejoren la competitividad y consoliden mercados de desarrollo turístico</t>
  </si>
  <si>
    <t>Realización de talleres</t>
  </si>
  <si>
    <t>Realización asesorías</t>
  </si>
  <si>
    <t xml:space="preserve">Monitoreo anual para consolidación de procesos en los destinos Nuquí, Bahía Solano,Meta, Quindío                   </t>
  </si>
  <si>
    <t>Organización y realización del encuentro.</t>
  </si>
  <si>
    <t>1. Asistencia técnica en  levantamiento de inventario turístico, en coordinación con grupo de Competitividad y Desarrollo Regional</t>
  </si>
  <si>
    <t xml:space="preserve">2. Revisión estudios técnicos de señalización </t>
  </si>
  <si>
    <t>3. Seguimiento</t>
  </si>
  <si>
    <t>1.Asesoría en levantamiento de inventario de inmuebles.</t>
  </si>
  <si>
    <t>2. Prefactibilidad económica</t>
  </si>
  <si>
    <t>3. Gestión técnica y de recursos</t>
  </si>
  <si>
    <t>4. Seguimiento</t>
  </si>
  <si>
    <t>1. Reunión del comité de caravanas "Vive Colombia"</t>
  </si>
  <si>
    <t>2. Coordinación regional de las caravanas y rutas seguras "Vive Colombia"</t>
  </si>
  <si>
    <t>1. Coordinación con POLTUR para vigilancia de eventos y atractivos turísticos</t>
  </si>
  <si>
    <t>2. Reuniones de seguimiento regionales de los consejos de seguridad turística</t>
  </si>
  <si>
    <t>1.Capacitación virtual de los efectivos</t>
  </si>
  <si>
    <t>1. Aplicación del programa "LEOS" en Barrancabermeja</t>
  </si>
  <si>
    <t>2. Aplicación del programa "Redes Empresariales"- convenio Ecopetrol</t>
  </si>
  <si>
    <t xml:space="preserve">3. Fortalecimiento de empresas resultantes del programa LEOS       * Asesoría y gestión técnica y financiera. </t>
  </si>
  <si>
    <t xml:space="preserve">4. Informe sobre resultados del programa </t>
  </si>
  <si>
    <t>1. Estructuración de documento de política para postulación de municipios al programa, acompañamiento para presentación en convocatoria y en proceso administrativo para inicio de obras y a desarrollo del proyecto</t>
  </si>
  <si>
    <t>2. Asesoría en diseño arquitectónico y seguimiento a obras</t>
  </si>
  <si>
    <t>Seguimiento a la matriz de compromisos</t>
  </si>
  <si>
    <t>Reunión interna  de seguimiento</t>
  </si>
  <si>
    <t>Talleres regionales en destinos pilotos.</t>
  </si>
  <si>
    <t>Seguimiento al proceso</t>
  </si>
  <si>
    <t>Realización de talleres. Asistencia según solicitudes de las regiones: Estan en proceso Magdalena, Region de la Dorada, Silvania, Sabana Occidente (Cund).</t>
  </si>
  <si>
    <t>En asocio con la Coordinación nacional de la Policía de Turismo y la Dirección de Turismo, se  seleccionaron los eventos de mayor importancia en el país para asignar el número de efectivos a cada evento.</t>
  </si>
  <si>
    <t>Se realizó el evento de difusión y aplicación del Plan Indicativo de Educación  Turística  en  Paipa, Boyacá</t>
  </si>
  <si>
    <t>3. Acompañamiento para presentación en convocatoria y en proceso administrativo para inicio de obras y a desarrollo del proyecto</t>
  </si>
  <si>
    <t>4. Definición de estrategia de comercialización, lanzamiento de campaña de promoción  y acompañamiento en desarrollo de convenio de cooperación para promoción de posadas</t>
  </si>
  <si>
    <t>1. Coordinación definición planes y elaboración de folleto promocional</t>
  </si>
  <si>
    <t>2. Seguimiento promoción en el exterior por parte de Proexport</t>
  </si>
  <si>
    <t>1. Definición de estrategia para desarrollo de "Planes Vive Colombia"</t>
  </si>
  <si>
    <t>2. Coordinación lanzamiento "Planes Vive Colombia"</t>
  </si>
  <si>
    <t>3. Seguimiento mensual según reporte</t>
  </si>
  <si>
    <t>1. Seguimiento a gestión del gerente comercial</t>
  </si>
  <si>
    <t>1. Coordinación alianzas con aerolíneas para viajes de familiarización</t>
  </si>
  <si>
    <t>31-06-2005</t>
  </si>
  <si>
    <t xml:space="preserve">1. Coordinación con gremios del contenido de programas de capacitación </t>
  </si>
  <si>
    <t>2. Ejecución de programas de capacitación a través del Fondo de Promoción Turística</t>
  </si>
  <si>
    <t>Realización de eventos de difusión y aplicación del Plan Indicativo de Educación Turística</t>
  </si>
  <si>
    <t>1. Reuniones comités técnicos de normalización de USN para elaboración de las NTS</t>
  </si>
  <si>
    <t>2. Reuniones Consejos Directivos de las USN para aprobación de las NTS</t>
  </si>
  <si>
    <t>1. Definición de uso de recursos parafiscales para certificación a través del FPT y de recursos fiscales para sectores no aportantes</t>
  </si>
  <si>
    <t>2. Supervisión de la ejecución de los programas de certificación para prestadores turísticos</t>
  </si>
  <si>
    <t>1. Formulación del proyecto según las fuentes de cooperación</t>
  </si>
  <si>
    <t>2. Gestión ante entidades y fuentes de cooperación</t>
  </si>
  <si>
    <t>Asignación recursos fiscales y realización de licitación para consultoría de fase de propuesta pedagógica, diseño curricular y plan de trabajo para implementación del turismo en el el PEI</t>
  </si>
  <si>
    <t>Ejecución del programa</t>
  </si>
  <si>
    <t xml:space="preserve">1.Seguimiento de la aplicación de los compromisos o códigos de conducta por parte de los prestadores de servicios turísticos </t>
  </si>
  <si>
    <t xml:space="preserve">2.Coordinación de producción campaña prevención </t>
  </si>
  <si>
    <t>3. Consecución de recursos y gestión con Comisión Nacional de Televisión</t>
  </si>
  <si>
    <t>4. Coordinación de lanzamiento y divulgación de la campaña</t>
  </si>
  <si>
    <t>1. Elaboración de autos de inicio de investigaciones y de resoluciones en las que se decidan las investigaciones adminisrativas iniciadas en contra de los prestadores de servicios turísticos</t>
  </si>
  <si>
    <t>3. Distribución de los plegables en las regiones del país</t>
  </si>
  <si>
    <t>1. Análisis de solicitudes de inscripción</t>
  </si>
  <si>
    <t>2. Procesamiento información solicitudes de inscripción</t>
  </si>
  <si>
    <t>3. Expedición de certificados de inscripción</t>
  </si>
  <si>
    <t>4. Atención consultas relacionadas con el proceso de inscripción</t>
  </si>
  <si>
    <t>1. Procesamiento información actualizaciones en el RNT</t>
  </si>
  <si>
    <t>2. Expedición de certificados de actualización</t>
  </si>
  <si>
    <t>3. Atención consultas relacionadas con el proceso de actualización</t>
  </si>
  <si>
    <t>1. Procesamiento  de la información</t>
  </si>
  <si>
    <t>2. Análisis información</t>
  </si>
  <si>
    <t>3. Elboración cuadros de salida y documento de análisis</t>
  </si>
  <si>
    <t>1. Recolección de información</t>
  </si>
  <si>
    <t>2. Procesamiento de la información</t>
  </si>
  <si>
    <t>3. Elaboración cuadros de salida y documento de análisis</t>
  </si>
  <si>
    <t>4. Determinación del comportamiento de indicadores del sector 2004 con la información de la actualización del RNT que tiene como fecha limite para los inscritos el 30 de abril de 2005</t>
  </si>
  <si>
    <t>31-06-06</t>
  </si>
  <si>
    <t>2. Realización de la transferencia</t>
  </si>
  <si>
    <t xml:space="preserve">3. Participación de Colombia en los compromisos del Comité Andino de Autoridades de Turismo CAATUR </t>
  </si>
  <si>
    <t>1. Formulación de proyectos ante fuentes de cooperación para apoyar el programa de posadas turísticas de Colombia y el Plan de desarrollo agroturístico de Colombia</t>
  </si>
  <si>
    <t>2. Gestión ante fuentes de cooperación internacional</t>
  </si>
  <si>
    <t xml:space="preserve">1. Organización de jornadas financieras                                                                                                                                                                </t>
  </si>
  <si>
    <t>2. Seguimiento</t>
  </si>
  <si>
    <t xml:space="preserve">2. Informe sobre resultados de las jornadas financieras           </t>
  </si>
  <si>
    <t>1. Construcción base de datos de proyectos de inversión turística</t>
  </si>
  <si>
    <t>2. Actualización permanente de la base de datos</t>
  </si>
  <si>
    <t>1. Definición de una estrategia para promocionar inversión en el sector turístico</t>
  </si>
  <si>
    <t>2. Implementación de la estrategia</t>
  </si>
  <si>
    <t>1. Visitas de verificación de prestación de servicios</t>
  </si>
  <si>
    <t>2. Expedición de certificación para exención tributaria</t>
  </si>
  <si>
    <t>PLAN SECTORIAL DE DESARROLLO ADMINISTRATIVO</t>
  </si>
  <si>
    <t>1. Seguimiento al contrato del MCIT y el Fondo de Promoción Turística</t>
  </si>
  <si>
    <t>2. Secretaría Comité de Evaluación y Comité Directivo</t>
  </si>
  <si>
    <t>3. Coordinación de revisión y ajuste de la metodología para presentación de proyectos de promoción de turismo nacional</t>
  </si>
  <si>
    <t>1. Seguimiento al convenio interadministrativo</t>
  </si>
  <si>
    <t>1.1.1.</t>
  </si>
  <si>
    <t>Convenios competitividad turística</t>
  </si>
  <si>
    <t>Funcionamiento</t>
  </si>
  <si>
    <t>Gustavo Toro, Director-Victor Fernández, Asesor</t>
  </si>
  <si>
    <t>Número de convenios con seguimiento</t>
  </si>
  <si>
    <t>-</t>
  </si>
  <si>
    <t>1.1.3.</t>
  </si>
  <si>
    <t>Ajuste de instrumentos normativos</t>
  </si>
  <si>
    <t xml:space="preserve">Viceministro Zarruk- Gustavo Toro, Director </t>
  </si>
  <si>
    <t>Ajuste Ley 300/96</t>
  </si>
  <si>
    <t>1.1.4.1.1.</t>
  </si>
  <si>
    <t>Asistencia técnica en planificación turística</t>
  </si>
  <si>
    <t>Gustavo Toro, Director -Víctor Fernández, Asesor</t>
  </si>
  <si>
    <t>Planes formulados sobre Planificación Turística</t>
  </si>
  <si>
    <t>1.1.4.1.2.</t>
  </si>
  <si>
    <t>Asistencia técnica en diseño de producto</t>
  </si>
  <si>
    <t>Talleres realizados</t>
  </si>
  <si>
    <t>1.1.4.1.3.</t>
  </si>
  <si>
    <t>Asistencia técnica en Normatividad</t>
  </si>
  <si>
    <t>Asesorías realizadas</t>
  </si>
  <si>
    <t>1.1.4.2.</t>
  </si>
  <si>
    <t xml:space="preserve">Consolidación de procesos </t>
  </si>
  <si>
    <t>Número de informes</t>
  </si>
  <si>
    <t>1.1.4.4.</t>
  </si>
  <si>
    <t>Comunicación permanente con autoridades de turismo</t>
  </si>
  <si>
    <t>Encuentros semestrales</t>
  </si>
  <si>
    <t>EJE 2: INFRAESTRUCTURAS DE BUENA CALIDAD</t>
  </si>
  <si>
    <t>ESTRATEGIA 1: Mejora de la infraestructura en destinos prioritarios</t>
  </si>
  <si>
    <t>2.1.1.1.</t>
  </si>
  <si>
    <t>Asistencia técnica en señalización turística</t>
  </si>
  <si>
    <t>Gustavo Toro, Director - Hayda Suescún - René Méndez, Profesionales</t>
  </si>
  <si>
    <t>Número de municipios asesorados</t>
  </si>
  <si>
    <t>2.1.1.2.</t>
  </si>
  <si>
    <t>Asistencia técnica en enlucimiento de fachadas</t>
  </si>
  <si>
    <t>EJE 3: SEGURIDAD PARA LOS VIAJEROS</t>
  </si>
  <si>
    <t>ESTRATEGIA 1: Garantía de seguridad para turistas en carreteras y destinos turísticos</t>
  </si>
  <si>
    <t>3.1.1.</t>
  </si>
  <si>
    <t>Seguridad en carreteras</t>
  </si>
  <si>
    <t>Gustavo Toro, Director - Carlos Vives, Asesor</t>
  </si>
  <si>
    <t>Número de caravanas realizadas (META SIGOB)</t>
  </si>
  <si>
    <t>Número de rutas seguras realizadas (META SIGOB)</t>
  </si>
  <si>
    <t>3.1.2.1.</t>
  </si>
  <si>
    <t>Vigilancia de atractivos turísticos y de terminales de transporte</t>
  </si>
  <si>
    <t>Recursos Policía Nacional Funcionamiento</t>
  </si>
  <si>
    <t>Número de eventos turísticos vigilados</t>
  </si>
  <si>
    <t xml:space="preserve">Recursos fiscales - MCIT, Programa más seguridad: $20.000.000,oo Funcionamiento </t>
  </si>
  <si>
    <t>Número de consejos regionales de seguridad turística realizados</t>
  </si>
  <si>
    <t>3.1.2.3.</t>
  </si>
  <si>
    <t>Capacitación de la Policia de Turismo</t>
  </si>
  <si>
    <t>Número de efectivos POLTUR capacitados</t>
  </si>
  <si>
    <t>EJE 4: FUERZA EMPRESARIAL EFICIENTE</t>
  </si>
  <si>
    <t>ESTRATEGIA 1: Fuerza empresarial eficiente</t>
  </si>
  <si>
    <t>4.1.2.</t>
  </si>
  <si>
    <t>Apoyo a la creación y fortalecimiento de mipymes turísticas</t>
  </si>
  <si>
    <t>Número de programas aplicados</t>
  </si>
  <si>
    <t>Número de empresas asesoradas</t>
  </si>
  <si>
    <t>Nùmero de informes entregados</t>
  </si>
  <si>
    <t>4.1.3.</t>
  </si>
  <si>
    <t>Viviendas Productivas Turísticas</t>
  </si>
  <si>
    <t>Recursos Fiscales "Mejor diseño de producto"</t>
  </si>
  <si>
    <t>Gustavo Toro, Director - Rodolfo Rodríguez, Asesor - Martha Lucía Guzmán, Asesora</t>
  </si>
  <si>
    <t>Número de proyectos aprobados</t>
  </si>
  <si>
    <t>Gustavo Toro, Director - Rodolfo Rodríguez, Asesor</t>
  </si>
  <si>
    <t>Gustavo Toro, Director - Rodolfo Rodrígez - Martha Lucía Guzmán, Asesores</t>
  </si>
  <si>
    <t>Número de posadas incluidas en red de comercialización</t>
  </si>
  <si>
    <t>EJE 5: CONOCIMIENTO DE MERCADOS Y PROMOCION DE MERCADOS PRIORITARIOS</t>
  </si>
  <si>
    <t>ESTRATEGIA 1: Fortalecimiento de la información de mercados</t>
  </si>
  <si>
    <t>5.1.2.1.</t>
  </si>
  <si>
    <t>Turismo religioso</t>
  </si>
  <si>
    <t>Recursos fiscales y Proexport</t>
  </si>
  <si>
    <t>Gustavo Toro, Director - Martha Lucia Guzmán, Asesora</t>
  </si>
  <si>
    <t>Número de turistas recibidos</t>
  </si>
  <si>
    <t>5.2.1.</t>
  </si>
  <si>
    <t>Campaña "Vive Colombia, viaja por ella" - III Fase Planes Vive Colombia</t>
  </si>
  <si>
    <t>Recursos fiscales y parafiscales $1.700.000.000
Funcionamiento</t>
  </si>
  <si>
    <t>Número de agencias capacitadas</t>
  </si>
  <si>
    <t>5.2.3.</t>
  </si>
  <si>
    <t>Destinos Mágicos</t>
  </si>
  <si>
    <t>Recursos fiscales</t>
  </si>
  <si>
    <t>Número de turistas movilizados a destinos</t>
  </si>
  <si>
    <t>5.3.2.1.</t>
  </si>
  <si>
    <t xml:space="preserve">Campaña "Ecuador, Vive Colombia" </t>
  </si>
  <si>
    <t>Recursos fiscales, parafiscales y Proexport</t>
  </si>
  <si>
    <t xml:space="preserve">Gustavo Toro, Director - Martha Lucía Guzmán, Asesora </t>
  </si>
  <si>
    <t>Número de personas provenientes de Ecuador</t>
  </si>
  <si>
    <t>ESTRATEGIA 1: Mejora de programas de formación, capacitación y sensibilización turística</t>
  </si>
  <si>
    <t>6.1.1.</t>
  </si>
  <si>
    <t>Capacitación de prestadores de servicios turísticos</t>
  </si>
  <si>
    <t>Recursos parafiscales Fondo de Promoción Turística</t>
  </si>
  <si>
    <t>Número de trabajadores del sector  capacitados</t>
  </si>
  <si>
    <t>6.1.2.</t>
  </si>
  <si>
    <t>Creación y fortalecimiento de cadena formativa turística</t>
  </si>
  <si>
    <t>Recursos fiscales - MCIT, Programa presencia institucional: $20.000.000,oo Funcionamiento</t>
  </si>
  <si>
    <t>Número de eventos realizados</t>
  </si>
  <si>
    <t>6.1.3.</t>
  </si>
  <si>
    <t>Mejora de la calidad de los servicios turísticos</t>
  </si>
  <si>
    <t>Recursos fiscales - MCIT, Proyecto Apoyo a las unidades sectoriales de normalización - USN del sector: $36.000.000,oo</t>
  </si>
  <si>
    <t>Se realizaron los desplazamientos aprobados por el Comité de Caravanas que al 31 de diciembre  ascienden a 420 rutas seguras.</t>
  </si>
  <si>
    <t>Se capacitaron a   20,420 agencias así: Aviatur 705 agencias,                                      Grupo Fiesta 320 agencias y Alianza  19.395 agencias y asesores comerciales</t>
  </si>
  <si>
    <t>La política de seguridad democrática, las campañas de promoción turística y la confianza generada en los ciudadanos para los desplazamientos terrestres facilitaron el incremento de los viajes turísticos de los colombianos. Para los establecimientos con más de 100 habitaciones la ocupación para el 2004 fue del 54,94%.</t>
  </si>
  <si>
    <t>Los prestadores de servicios turísticos con más de 100 habitaciones reportaron una ocupación del 54,94%-</t>
  </si>
  <si>
    <t xml:space="preserve">Se efectuo 1 actualización.
Se ha realizado seguimiento permanente a la ejecución del contrato; visitas mensuales al Fondo para revisión documental. </t>
  </si>
  <si>
    <t>Se realizaron 4 actualizaciones del proyecto.
Elaboracion del convenio para inicio de obras paisajisticas y urbanisticas del proyecto.No se ha podido iniciar la ejecución de los recursos correspondientes a la vigencia 2005 por cuanto en este momento se están ejecutando los recursos del año 2004. La iniciación del convenio interadministrativo suscrito entre el Ministerio y La Universidad Tecnológoca de Pereira para la ejecución de los trabajos con estos recursos, quedó supeditada a la culminación de la ejecución de los recursos correspondientes al año 2004.</t>
  </si>
  <si>
    <t xml:space="preserve">Se realización 3 actualzaciones, pero es de anotar que la última no se ha realizado ninguna actualización al proyecto debido que hasta la fecha y por la imposibilidad de colocar de acuerdo a las partes, no se ha tomado ninguna determinación en firme respecto de cual de las dos posibles alternativas ejecutar. Una alternativa es presentada por la Gobernación del Quindío y la otra por la Cámara de Comercio de Armenia. </t>
  </si>
  <si>
    <t>Se realizaron 4 actualizaciones del Proyecto. 
El 29 noviembre se realizo la publicacion de los prepieglos, 05 diciembre se abrio la licitacion, 13 diciembre se realizo acta aclaratoria de los pielgos,16 de diciembre se cierra la licitaion, 20 de diciembre se dan resultados de evaliacion., 26 de diciembre se da la adjudicacion, 29 diciembre se firma contrato 15 enero se inica la obra.</t>
  </si>
  <si>
    <t xml:space="preserve">Se diseño y reviso el plegable y se encuentra listo para su impresión pero no se pudo distribuir puesto que existían prioridades para ejecutar los recursos fiscales No fue posible imprimir los plegables </t>
  </si>
  <si>
    <t>Número de normas técnicas sectoriales -NTS publicadas por las USN de COTELCO, ACODRES, ASTIEMPO y de la Universidad Externado de Colombia</t>
  </si>
  <si>
    <t>6.1.3.1.</t>
  </si>
  <si>
    <t>Calidad empresarial</t>
  </si>
  <si>
    <t>Recursos parafiscales 40% FPT               Recursos fiscales - MCIT, Programa más y mejor calidad e innovación sectores no aportantes: $35.000.000,oo Funcionamiento MCIT</t>
  </si>
  <si>
    <t>Número de prestadores de servicios certificados en NTS</t>
  </si>
  <si>
    <t>Número de eventos de difusión del Programa de calidad turística</t>
  </si>
  <si>
    <t>6.1.3.2.</t>
  </si>
  <si>
    <t>Excelencia de destinos turísticos</t>
  </si>
  <si>
    <t>Funcionamiento. Pendiente definición recursos contrapartida, según fuente de cooperación.</t>
  </si>
  <si>
    <t>Número de proyectos formulados ante fuentes de cooperación internacional</t>
  </si>
  <si>
    <t>6.1.5.1.</t>
  </si>
  <si>
    <t>Inclusión del turismo en los PEI</t>
  </si>
  <si>
    <t>Recursos fiscales - FPT, Programa mejor capital humano - proyecto formación en turismo como eje de desarrollo de los PEI: $150.000.000,oo</t>
  </si>
  <si>
    <t xml:space="preserve">Número de colegios con contenidos de turismo, ajustados transversalmente en los PEI  </t>
  </si>
  <si>
    <t>6.1.5.3.</t>
  </si>
  <si>
    <t xml:space="preserve">Prevención del turismo sexual con menores </t>
  </si>
  <si>
    <t>Gustavo Toro - Alejandro Torres- Rodolfo Rodríguez, Asesores</t>
  </si>
  <si>
    <t xml:space="preserve">Número de prestadores encuestados </t>
  </si>
  <si>
    <t>$40.000.000 multas impuestas a prestadores de servicios turísticos</t>
  </si>
  <si>
    <t>Lanzamiento campaña</t>
  </si>
  <si>
    <t>6.1.5.5.</t>
  </si>
  <si>
    <t>Protección al Consumidor</t>
  </si>
  <si>
    <t>20000000
Funcionamiento</t>
  </si>
  <si>
    <t xml:space="preserve">Gustavo Toro, Director - Alejandro Torres, Asesor </t>
  </si>
  <si>
    <t>Número de actos administrativos firmados</t>
  </si>
  <si>
    <t>EJE 7: INFORMACION OPORTUNA PARA TOMA DE DECISIONES</t>
  </si>
  <si>
    <t>ESTRATEGIA 1: Implementación de sistema de información turística nacional y regional</t>
  </si>
  <si>
    <t>7.1.1.1</t>
  </si>
  <si>
    <t>Inscripción en el Registro Nacional de Turismo</t>
  </si>
  <si>
    <t>Gustavo Toro - Ma. Elvira Riveros, Asesora</t>
  </si>
  <si>
    <t>Número de solicitudes de inscripción atendidas</t>
  </si>
  <si>
    <t>7.1.1.2</t>
  </si>
  <si>
    <t>Actualización en el Registro Nacional de Turismo</t>
  </si>
  <si>
    <t>Número de solicitudes de actualización atendidas</t>
  </si>
  <si>
    <t>7.1.2.1</t>
  </si>
  <si>
    <t>Encuesta anual de turismo (RNT)</t>
  </si>
  <si>
    <t>Número de estudios sectoriales realizados</t>
  </si>
  <si>
    <t>7.1.2.2</t>
  </si>
  <si>
    <t>Comportamiento del sector turismo</t>
  </si>
  <si>
    <t>Número de documentos de análisis realizados</t>
  </si>
  <si>
    <t>Tasa de crecimiento de activos fijos 2004 (METAS SIGOB 2004)</t>
  </si>
  <si>
    <t>Tasa de ocupación hotelera 2004 (METAS SIGOB 2004)</t>
  </si>
  <si>
    <t>Tasa de productividad del sector  2004 (METAS SIGOB 2004)</t>
  </si>
  <si>
    <t>20,5 Millones</t>
  </si>
  <si>
    <t>EJE 8: COOPERACION INTERNACIONAL</t>
  </si>
  <si>
    <t>ESTRATEGIA 1: Fortalecimiento de programas basados en cooperación con entidades internacionales</t>
  </si>
  <si>
    <t>8.1.1.</t>
  </si>
  <si>
    <t>Transferencia de tecnología</t>
  </si>
  <si>
    <t>Recursos fiscales - MCIT, Programa presencia institucional $70.000.000,oo Funcionamiento</t>
  </si>
  <si>
    <t>Número de transferencias de tecnología realizadas</t>
  </si>
  <si>
    <t>Recursos fiscales - MCIT, Programa presencia institucional $25.000.000,oo -Celebración del Día del Turismo Andino Funcionamiento</t>
  </si>
  <si>
    <t>Número de viajes de periodistas andinos a Colombia, según compromiso CAN</t>
  </si>
  <si>
    <t>8.1.2.</t>
  </si>
  <si>
    <t>Gestión de recursos y asistencia técnica a través de convenios de cooperación internacional</t>
  </si>
  <si>
    <t>Funcionamiento . Pendiente definición recursos contrapartida, según fuente de cooperación.</t>
  </si>
  <si>
    <t>Número de proyectos presentados ante  fuentes de cooperación internacional</t>
  </si>
  <si>
    <t>EJE 9: FINANCIACION E INCENTIVOS</t>
  </si>
  <si>
    <t>ESTRATEGIA 1: Acceso a fuentes de crédito para empresas del sector y creación de incentivos para inversión</t>
  </si>
  <si>
    <t>9.1.1.</t>
  </si>
  <si>
    <t>Jornadas empresariales</t>
  </si>
  <si>
    <t>Número de jornadas organizadas</t>
  </si>
  <si>
    <t>9.1.2.</t>
  </si>
  <si>
    <t>Apoyo Regional a empresarios</t>
  </si>
  <si>
    <t>Base de datos actualizada</t>
  </si>
  <si>
    <t>Estrategia promocional para atraer inversión al sector turístico</t>
  </si>
  <si>
    <t xml:space="preserve">9.1.3. </t>
  </si>
  <si>
    <t>Incentivos para empresas</t>
  </si>
  <si>
    <t>Número de habitaciones nuevas o remodeladas y/o ampliadas bajo incentivos tributarios (META SIGOB)</t>
  </si>
  <si>
    <r>
      <t>Democratización de la Administración Pública.</t>
    </r>
    <r>
      <rPr>
        <sz val="8"/>
        <rFont val="Arial"/>
        <family val="2"/>
      </rPr>
      <t xml:space="preserve"> 
Sistema de Información SPI</t>
    </r>
  </si>
  <si>
    <t>Asistencia a la promoción turística</t>
  </si>
  <si>
    <t>Proyectos de Inversión
 $1,160 millones</t>
  </si>
  <si>
    <t>Gustavo Toro, Director - Martha Lucía Guzmán, Asesora</t>
  </si>
  <si>
    <t>Número de actualizaciones efectuadas</t>
  </si>
  <si>
    <t>Número de actas</t>
  </si>
  <si>
    <t>Planificación, diseño y construcción de parque temático de flora y fauna en Pereira</t>
  </si>
  <si>
    <t>Proyecto de Inversión 
$1,000 millones</t>
  </si>
  <si>
    <t>Gustavo Toro, Director - Luis Antonio Sarmiento , Profesional</t>
  </si>
  <si>
    <t>Desarrollo Turístico de la isla de Barú</t>
  </si>
  <si>
    <t>Proyecto de Inversión 
$2,210 millones</t>
  </si>
  <si>
    <t>Plan Estratégico del Quindio y construcción del Centro Cultural Metropolitano de Armenia</t>
  </si>
  <si>
    <t>Construcción I fase-Tramo 2 del Malecón Turístico, sector Puente Bernando Arango - Municipio LaVirginia</t>
  </si>
  <si>
    <t>Proyecto de Inversión 
$800 millones</t>
  </si>
  <si>
    <t>ANUAL</t>
  </si>
  <si>
    <t>AVANCE ANUAL DE EJECUCION DE LAS METAS</t>
  </si>
  <si>
    <t>ANUAL (L)</t>
  </si>
  <si>
    <t>ANUAL (O)</t>
  </si>
  <si>
    <t>ANUAL (AE)</t>
  </si>
  <si>
    <t>10 al 11/11/2005</t>
  </si>
  <si>
    <t>Se solicita igualmente asignación de recursos en el presupuesto nacional, puesto que este proyecto se ha presentado en varios años ante el DNP y no se le asignan recursos.</t>
  </si>
  <si>
    <t>Se realizó el seguimiento de los Consejos Regionales de Seguridad Turística.</t>
  </si>
  <si>
    <t>Del 10/11/05 al 02/12/05</t>
  </si>
  <si>
    <t>Coordinar con la Dirección de Programas y Servicios Especiales de la Policía Nacional para incrementar el acceso de los efectivos de la Policía de Turismo a salas de internet</t>
  </si>
  <si>
    <t>Se realizó la  supervisión a las acciones contratadas con el ICONTEC, que sustentan el programa de certificación de personal. Se realizó sensbilización y promoción con las certificadoras de calidad COTECNA, SGS y BUREAU VERITAS e ICONTEC para el desarrollo de instrumentos de certificación de hoteles, agencias de viajes y guías de turismo.</t>
  </si>
  <si>
    <t>Se adelantaron las capacitaciones acordadas en las diferentes regiones</t>
  </si>
  <si>
    <t>Se obtuvo respuesta a través del Sr. Embajador de Colombia en Francia que nuestro hómologo dio el visto bueno para realizar la transferencia.  Se informó al Sr. Embajador que esta acción se concretaría en el primer semestre de 2006.  Se está a la espera de recibir la nota oficial del Ministerio de Turismo francés.</t>
  </si>
  <si>
    <t>16/1105</t>
  </si>
  <si>
    <t>Del 10  al 11/11/05</t>
  </si>
  <si>
    <t>Replantear la meta del 2005 y del cuatrenio</t>
  </si>
  <si>
    <t>Esperar la terminación de la ejecución de la parte del proyecto correspondiente al año 2004</t>
  </si>
  <si>
    <t>Ejecución de recursos condicionada a la ejecución total de los recursos del años 2004</t>
  </si>
  <si>
    <t>Se está a la espera de la firma del convenio</t>
  </si>
  <si>
    <t>Esperar un pronunciamiento oficial, una vez se defina cual de las dos alternativas se va a ejecutar.</t>
  </si>
  <si>
    <t>No se han encontrado recursos</t>
  </si>
  <si>
    <t>Por falta de recursos no se ha podido realizar el lanzamiento de la campaña</t>
  </si>
  <si>
    <t>La Dirección de Turismo asesoró a 16 departamentos, 41 municipios, para un total de 744 Posadas Turisticas. De los  cuales se presentaron a la unica comvocatoria que se abrio en el año 23 municipios para un total de 156 proyectos de Posadas Turisticas que fueron aprobadas. Las cuales inician obras tan pronto el Banco Agrario haga los respectivos desembolsos.</t>
  </si>
  <si>
    <t>Se  suscribe convenio con el grupo empresarial turistico Over, con el fin de desarrollar acciones para la promocion y comercializacion de 450 posadas.</t>
  </si>
  <si>
    <t xml:space="preserve">Se realizó el diseño del folleto y se presentó a los mayoristas para recibir planes y tarifas, pero no se imprimieron por falta de recursos fiscales. El trabajar con los mayoristas permite llevar una estadísitca sobre la movilización de turistas. </t>
  </si>
  <si>
    <t xml:space="preserve">En el año se movilizaron 449,852 turistas así: Capurganá y Sapzurro ene-dic(7,457), Nuqui ene-jun (39), Bahía Solano ene-jun (698), Quibdó ene-dic(78,023), San Andrés ene-dic(336,021), Providencia ene-oct(3,371)y Leticia ene-dic(24,243).  </t>
  </si>
  <si>
    <t>Se logró el vuelo de Satena a San Andrés, se llevó un grupo de 18 agentes mayoristas y periodistas a la Isla. Se está buscando que otra aerolínea vuele al Amazonas y a Acandí. Se apoyo con losplanes a las regiones</t>
  </si>
  <si>
    <t xml:space="preserve">El total de personas provenientes del Ecuador es de 94,971 como consecuencia de las campañas publicitarias adelantadas en ese país.  Fuente de Inforamción El DAS </t>
  </si>
  <si>
    <t xml:space="preserve">El Viceministro de Desarrollo Empresarial, realizó las respectivas reuniones para establecer el apoyo de las aerolíneas en el desarrollo de viajes de familiarización de periodistas y empresarios ecuatorianos a diferentes destinos de Colombia. </t>
  </si>
  <si>
    <t>EJE 6: FORMACION, CAPACITACION Y CULTURA DEL TURISMO</t>
  </si>
  <si>
    <t>Recibieron capacitación 1,119 prestadores turísticos así: 236 trabajadores del sector de la Industria Gastronómica y 883 del sector hotelero para mejorar la operación en cada sector.</t>
  </si>
  <si>
    <t>Se realizó 1 evento denominado: II Encuentro de Escuelas de Hotelería y Turismo, en asocio con la UPT, evento en el cual se hizo  lanzamiento oficial del del Plan Indicativo de Educación Turística, en Paipa, Boyacá</t>
  </si>
  <si>
    <t>Se  efectuó la coordinación con los gremios de Acotelco, Acondres y Anato</t>
  </si>
  <si>
    <t>Se publicaron 4 normas técnicas sectoriales 1. NTSH 006:  CLASIFICACIÓN DE ESTABLECIMIENTOS DE ALOJAMIENTO Y HOSPEDAJE, CATEGORIZACIÓN POR ESTRELLAS DE HOTELES,  REQUISITOS NORMATIVOS, 2. NTSH 007: POSADAS TURÍSTICAS, REQUISITOS DE PLANTA Y SERVICIOS; 3.NTS-USNA 007: NORMA SANITARIA E MANIPULACIÓN DE ALIMENTOS y 4. NTS-USNA 008:CATEGORIZACIÓN DE RESTAURANTES POR TENEDORES</t>
  </si>
  <si>
    <t>Se certificaron 254 prestadores de servicios:  240 agencias de viajes, 3 hoteles y 11 guías de turismo.  Además  9 agencias de viajes renovaron su certificación en las NTS 001 y 002</t>
  </si>
  <si>
    <t>Realización de eventos regionales de difusión del Programa de calidad turística</t>
  </si>
  <si>
    <t>Se realizaron 9 eventos de difusión en el  programa de calidad turística en Cartagena, Manizales, Cali, Medellín, Asocajas Bogotá, Icontec Bogotá, Caracas, San Salvador y Santa Marta</t>
  </si>
  <si>
    <t>Se presentó a la OMT un proyecto denominado: APLICACIÓN DE INDICADORES DE SUSTENTABILIDAD TURÍSTICA EN EL CORREGIMIENTO DE TAGANGA DEL DISTRITO TURÍSTICO CULTURAL E HISTÓRICO DE SANTA MARTA COLOMBIA.</t>
  </si>
  <si>
    <t>Se incluyeron como prueba piloto 8 colegios para aplicación del programa en las regiones de Bogotá, Barrancabermeja, Bucaramanga, Honda, Buga, Girardot, Nuquí y Puerto Gaitán, ajustados transversalmente en los PEI</t>
  </si>
  <si>
    <t>Se remitió la encuesta 6,829 prestadores de servicios inscritos hasta el mes de octubre del año 2005 y se digitaron los resultados de la encuesta</t>
  </si>
  <si>
    <t>Se coordino con las entidades del sector privado y público la producion de una campaña sobre el turismo sexual en menores</t>
  </si>
  <si>
    <t>Se realizo la coordinación para la produccion de la campaña</t>
  </si>
  <si>
    <t>Se adelantaron las investigaciones administrativas y se proyectaron los correspondientes actos administrativos, para un total de 2,737.</t>
  </si>
  <si>
    <t>Con el fin de incentivar la inscripción en el Registro Nacional de Turismo se eleminó el pago de inscripción. En coordinación con la Policía de Turismo y Cotelco se realizaron jornadas de sensibilización para la inscripción en el Registro. Se han atendido 1942 solicitudes.</t>
  </si>
  <si>
    <t>Se realizó una labor de telemercadeo y de comunicación escrita directa con los prestadores de servicios turísticos para que realizaran la actualización del Registro Nacional de Turismo. Se han atendido 3633 solicitudes de actualización.</t>
  </si>
  <si>
    <t>Con la información reportada en el proceso de actualización se realizó un estudio sectorial  de los prestadores de servicios turísticos.</t>
  </si>
  <si>
    <t>En coordinación con el Dane se inició la ejecución de la encuesta mensual de turismo a establecimientos de alojamiento y agencias de viajes. También se elaboró el boletín mensual de turismo. Se elaboran 11.</t>
  </si>
  <si>
    <t>La tasa de cremientode los activos fijos para el 2004 fue del 14.04%. De acuerdo con la información reportada por los prestadores de servicios turísticos en el proceso de actualización.</t>
  </si>
  <si>
    <t>Con base en la información que reportaron los prestadores de servicios turísticos en el proceso de actualización del Registro Nacional de Turismo se calculó la tasa de productividad del sector, dando como resultado para el 2004 $40,6 millones</t>
  </si>
  <si>
    <r>
      <t xml:space="preserve">1. Solicitud de transferencias de tecnología </t>
    </r>
    <r>
      <rPr>
        <strike/>
        <sz val="7"/>
        <rFont val="Arial"/>
        <family val="0"/>
      </rPr>
      <t xml:space="preserve"> </t>
    </r>
    <r>
      <rPr>
        <sz val="7"/>
        <rFont val="Arial"/>
        <family val="0"/>
      </rPr>
      <t>en materia de actualización gastronomíca, termalismo y turismo de salud y en el tema de inclusión de contenidos turísticos en los PEI - Programa de Colegios Amigos del Turismo.</t>
    </r>
  </si>
  <si>
    <t>Se realizó un  viaje de periodistas andinos en Colombia, con destino a la Guajira, para promover el tema de las culturas vivas como patrimonio turístico de la CAN, según la decisión del CAATUR para este año.</t>
  </si>
  <si>
    <t>Se presentaron 11 proyectos ante la OMT y la Agencia de Cooperación Española - AECI, con el fin de concretar coperación técnica y financiera.</t>
  </si>
  <si>
    <t>Se organizaron 7 jornadas con presencia de Bancos de segundo y primer piso, con el fin de informar a las empresas del sector turistico sobre accesos a fuentes de crédito para motivarlos a invertir</t>
  </si>
  <si>
    <t>Se efectuaron los seguimientos en tiempo real a cada jornada</t>
  </si>
  <si>
    <t>Se entregaron 4 informes trimestralmente sobre las jornadas empresariales desarrolladas</t>
  </si>
  <si>
    <t xml:space="preserve">Se realizaron los informes de acuerdo con las jornadas que se iban desarrollando </t>
  </si>
  <si>
    <t>Se mantuvo contacto continuo con las entidades financieras que nos suministraron la información con el fin de mantener actualizada la base de datos, sobre proyectos de inversión turística</t>
  </si>
  <si>
    <t>Se recopiló la información necesaria destacando los beneficios tributarios, la Ley de estabilidad Jurídica (Ley 963 de 2005), Convenios internacionales con el cual se implementó una estrategia promocional que tenga como fin atraer inversionistas e incentivar a los empresarios del sector para invertir en este.</t>
  </si>
  <si>
    <t>Se atendieron oportunamente 2561 solicitudes de visitas efectuadas por los hoteles bajo incentivos tributarios</t>
  </si>
  <si>
    <t>Una vez definida la estrategia se entregó a Proexport, ya que es la entidad encargada de la promoción del país</t>
  </si>
  <si>
    <t>Se elaboraron 15 actas de las reuniones de Comité de Evaluación y del Comité Directivo del Fondo de Promoción Turística</t>
  </si>
  <si>
    <t>Se elaboró una metodología que incluye proyectos de promoción nacional e internacional, La metodología fue establecida, sin embargo debe aún incluirse el manual de participación en ferias internacionales que están elaborando Proexport y el Fondo de Promoción Turística</t>
  </si>
  <si>
    <t xml:space="preserve">Se realizaron 4 actualizaciones del proyecto.
En el momento el Ministerio adelanta las gestiones con FONADE para la suscripción del convenio que permita la ejecución y gerencia del proyecto.  </t>
  </si>
  <si>
    <t>Asesoría en levantamientos de inventario turístico.</t>
  </si>
  <si>
    <t>Se realizó la revisión de tres estudios técnicos.</t>
  </si>
  <si>
    <t>Asistencia en el levantamiento de inventarios de inmuebles</t>
  </si>
  <si>
    <t>Talleres de capacitación para elaborar las proyecciones económicas</t>
  </si>
  <si>
    <t>Se adelantaron contactos con empresas del sector privado para su particiapción</t>
  </si>
  <si>
    <t>Se coordinó con las regiones la logística para las  rutas aprobadas</t>
  </si>
  <si>
    <t xml:space="preserve">Se formularon proyectos en materia de regímen de playas - Banderas Azules, promoción conjunta en la CAN, turismo en los currículos escolares, turismo rural y red de apoyo, plan estratégico de turismo de la cuenca de la alta  Amazonía - Fase 2, Posadas Turísticas de Colombia,  Estudio ambiental de  las playas turísticas de Santa Marta, Cartagena, Coveñas, Tolú, Capurganá, Sapzurro, Tumaco, Juanchaco, Ladrilleros, La Bocana y San Andrés, Providencia y Santa Catalina, Diagnóstico ambiental de los establecimientos de alojamiento y hospedaje de la Costa Caribe y el Eje Cafetero colombianos, Plan estratégico de turismo para la región amazónica segunda fase, Hotel impacto cero y Aplicación de indicadores de sustentabilidad turística en el corregimiento de Taganga del Distrito Turístico Cultural e Histórico de Santa Marta Colombia. </t>
  </si>
  <si>
    <t xml:space="preserve">Se llevaron a cabo cinco transferencias de tecnología:  El. Viaje de Periodistas de la CAN (mayo), 2 misiones de la OMT a Colombia (mayo, junio y julio) y 2 misiones de Colombia al exterior una a Venezuela (agosto) y otra a  El Salvador (septiembre).                 </t>
  </si>
  <si>
    <t>Colombia participó en las reuniones del CAATUR programadas en Bolivia y Perú, así como cumplió con los compromisos derivados de las acciones de este Comité.</t>
  </si>
  <si>
    <t>Se realizaron 5 transferencias de tecnología.</t>
  </si>
  <si>
    <t>Se adelantó la gestión ante la OMT y la AECI, logrando la realización de dos misiones  para  el  tema de posadas turísticas  y el tema de playas turísticas por parte de la OMT.</t>
  </si>
  <si>
    <t>Se realizaron 55 reuniones de comités técnicos de normalización para elaboración de las NTS sectoriales</t>
  </si>
  <si>
    <t>Se realizaron  3  reuniones de Consejos Directivos para la aprobación de las NTS</t>
  </si>
  <si>
    <t>Se realizaron 9 eventos  de difusión: 7 regionales y 2 internacionales.</t>
  </si>
  <si>
    <t xml:space="preserve">Se  realizó la contratación pública para el tema a través del Fondo de Promoción Turística, la cual se  adjudicó el 30 de noviembre a la firma contratista Fundación para el Avance Social -PAS, por un valor de $150 millones, con asignación de recursos fiscales. Se preparon los términos de la supervisión de este contrato, los cuales se encuentran pubicados en la web del FPT.   </t>
  </si>
  <si>
    <t>Se suscribirá acta de iniciación de las actividades a partir del febrero de 2006 dado que la contratación se adjudicó en noviembre de 2005 y el trabajo se debe adelantar según el calendario escolar.</t>
  </si>
  <si>
    <t xml:space="preserve">Se  capacitaron 200 efectivos de la Policía de Turismo.  </t>
  </si>
  <si>
    <t>Se formuló el proyecto y se presentó  a la  OMT.</t>
  </si>
  <si>
    <t>31/04/2005</t>
  </si>
  <si>
    <t xml:space="preserve">Con base en la información reportada por los prestadores de servicios turísticos, se ajustará la tasa de crecimiento. </t>
  </si>
  <si>
    <t>A diciembre de 2005 se han analizado 1942 solicitudes de inscripción.</t>
  </si>
  <si>
    <t>A diciembre de 2005 se ha procesado la información de 1942 solicitudes de inscripción.</t>
  </si>
  <si>
    <t>A diciembre de 2005 se han expedido 1942 solicitudes de inscripción.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</si>
</sst>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dd/mm/yyyy;@"/>
    <numFmt numFmtId="174" formatCode="dd\-mm\-yy"/>
    <numFmt numFmtId="175" formatCode="0.000"/>
    <numFmt numFmtId="176" formatCode="[$-80A]dddd\,\ dd&quot; de &quot;mmmm&quot; de &quot;yyyy"/>
    <numFmt numFmtId="177" formatCode="[$-240A]dddd\,\ dd&quot; de &quot;mmmm&quot; de &quot;yyyy"/>
    <numFmt numFmtId="178" formatCode="dd\-mm\-yy;@"/>
    <numFmt numFmtId="179" formatCode="[$-240A]hh:mm:ss\ AM/PM"/>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14">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b/>
      <sz val="6"/>
      <name val="Arial"/>
      <family val="2"/>
    </font>
    <font>
      <b/>
      <sz val="5"/>
      <name val="Arial"/>
      <family val="2"/>
    </font>
    <font>
      <u val="single"/>
      <sz val="10"/>
      <color indexed="12"/>
      <name val="Arial"/>
      <family val="0"/>
    </font>
    <font>
      <u val="single"/>
      <sz val="10"/>
      <color indexed="36"/>
      <name val="Arial"/>
      <family val="0"/>
    </font>
    <font>
      <sz val="7"/>
      <name val="Arial"/>
      <family val="2"/>
    </font>
    <font>
      <strike/>
      <sz val="7"/>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29">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vertical="center"/>
      <protection/>
    </xf>
    <xf numFmtId="0" fontId="4" fillId="2" borderId="8" xfId="0" applyFont="1" applyFill="1" applyBorder="1" applyAlignment="1">
      <alignment vertical="center"/>
    </xf>
    <xf numFmtId="49" fontId="2" fillId="2" borderId="6" xfId="0" applyNumberFormat="1" applyFont="1" applyFill="1" applyBorder="1" applyAlignment="1" applyProtection="1">
      <alignment horizontal="center" vertical="center" wrapText="1"/>
      <protection locked="0"/>
    </xf>
    <xf numFmtId="3" fontId="5" fillId="2" borderId="8" xfId="0" applyNumberFormat="1" applyFont="1" applyFill="1" applyBorder="1" applyAlignment="1" applyProtection="1">
      <alignment horizontal="center"/>
      <protection/>
    </xf>
    <xf numFmtId="0" fontId="5" fillId="2" borderId="8" xfId="0" applyFont="1" applyFill="1" applyBorder="1" applyAlignment="1" applyProtection="1">
      <alignment/>
      <protection/>
    </xf>
    <xf numFmtId="3" fontId="5" fillId="2" borderId="8" xfId="0" applyNumberFormat="1" applyFont="1" applyFill="1" applyBorder="1" applyAlignment="1" applyProtection="1">
      <alignment/>
      <protection/>
    </xf>
    <xf numFmtId="172" fontId="5" fillId="2" borderId="8" xfId="0" applyNumberFormat="1" applyFont="1" applyFill="1" applyBorder="1" applyAlignment="1" applyProtection="1">
      <alignment/>
      <protection/>
    </xf>
    <xf numFmtId="173" fontId="5" fillId="2" borderId="8" xfId="0" applyNumberFormat="1" applyFont="1" applyFill="1" applyBorder="1" applyAlignment="1" applyProtection="1">
      <alignment/>
      <protection/>
    </xf>
    <xf numFmtId="0" fontId="5" fillId="2" borderId="8" xfId="0" applyFont="1" applyFill="1" applyBorder="1" applyAlignment="1" applyProtection="1">
      <alignment/>
      <protection locked="0"/>
    </xf>
    <xf numFmtId="0" fontId="5" fillId="2" borderId="8" xfId="0" applyFont="1" applyFill="1" applyBorder="1" applyAlignment="1" applyProtection="1">
      <alignment horizontal="left"/>
      <protection/>
    </xf>
    <xf numFmtId="172" fontId="5" fillId="2" borderId="8" xfId="0" applyNumberFormat="1" applyFont="1" applyFill="1" applyBorder="1" applyAlignment="1" applyProtection="1">
      <alignment horizontal="center"/>
      <protection/>
    </xf>
    <xf numFmtId="173" fontId="5" fillId="2" borderId="8" xfId="0" applyNumberFormat="1" applyFont="1" applyFill="1" applyBorder="1" applyAlignment="1" applyProtection="1">
      <alignment/>
      <protection locked="0"/>
    </xf>
    <xf numFmtId="49" fontId="5" fillId="2" borderId="8" xfId="0" applyNumberFormat="1" applyFont="1" applyFill="1" applyBorder="1" applyAlignment="1" applyProtection="1">
      <alignment/>
      <protection locked="0"/>
    </xf>
    <xf numFmtId="49" fontId="5" fillId="2" borderId="9" xfId="0" applyNumberFormat="1" applyFont="1" applyFill="1" applyBorder="1" applyAlignment="1" applyProtection="1">
      <alignment/>
      <protection locked="0"/>
    </xf>
    <xf numFmtId="0" fontId="4" fillId="2" borderId="10" xfId="0" applyFont="1" applyFill="1" applyBorder="1" applyAlignment="1">
      <alignment vertical="center"/>
    </xf>
    <xf numFmtId="3" fontId="5" fillId="2" borderId="10" xfId="0" applyNumberFormat="1" applyFont="1" applyFill="1" applyBorder="1" applyAlignment="1" applyProtection="1">
      <alignment horizontal="center"/>
      <protection/>
    </xf>
    <xf numFmtId="0" fontId="5" fillId="2" borderId="10" xfId="0" applyFont="1" applyFill="1" applyBorder="1" applyAlignment="1" applyProtection="1">
      <alignment/>
      <protection/>
    </xf>
    <xf numFmtId="3" fontId="5" fillId="2" borderId="10" xfId="0" applyNumberFormat="1" applyFont="1" applyFill="1" applyBorder="1" applyAlignment="1" applyProtection="1">
      <alignment/>
      <protection/>
    </xf>
    <xf numFmtId="172" fontId="5" fillId="2" borderId="10" xfId="0" applyNumberFormat="1" applyFont="1" applyFill="1" applyBorder="1" applyAlignment="1" applyProtection="1">
      <alignment/>
      <protection/>
    </xf>
    <xf numFmtId="173" fontId="5" fillId="2" borderId="10" xfId="0" applyNumberFormat="1" applyFont="1" applyFill="1" applyBorder="1" applyAlignment="1" applyProtection="1">
      <alignment/>
      <protection/>
    </xf>
    <xf numFmtId="0" fontId="5" fillId="2" borderId="10" xfId="0" applyFont="1" applyFill="1" applyBorder="1" applyAlignment="1" applyProtection="1">
      <alignment/>
      <protection locked="0"/>
    </xf>
    <xf numFmtId="0" fontId="5" fillId="2" borderId="10" xfId="0" applyFont="1" applyFill="1" applyBorder="1" applyAlignment="1" applyProtection="1">
      <alignment horizontal="left"/>
      <protection/>
    </xf>
    <xf numFmtId="172" fontId="5" fillId="2" borderId="10" xfId="0" applyNumberFormat="1" applyFont="1" applyFill="1" applyBorder="1" applyAlignment="1" applyProtection="1">
      <alignment horizontal="center"/>
      <protection/>
    </xf>
    <xf numFmtId="173" fontId="5" fillId="2" borderId="10"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0" fontId="5" fillId="0" borderId="1" xfId="0" applyFont="1" applyBorder="1" applyAlignment="1">
      <alignment horizontal="center" vertical="center" wrapText="1"/>
    </xf>
    <xf numFmtId="0" fontId="5" fillId="0" borderId="12" xfId="0" applyNumberFormat="1" applyFont="1" applyFill="1" applyBorder="1" applyAlignment="1" applyProtection="1">
      <alignment horizontal="centerContinuous" vertical="center" wrapText="1"/>
      <protection locked="0"/>
    </xf>
    <xf numFmtId="0" fontId="5" fillId="0" borderId="13" xfId="0" applyNumberFormat="1" applyFont="1" applyFill="1" applyBorder="1" applyAlignment="1" applyProtection="1">
      <alignment horizontal="centerContinuous" vertical="center"/>
      <protection locked="0"/>
    </xf>
    <xf numFmtId="0" fontId="5" fillId="0" borderId="13" xfId="0" applyNumberFormat="1" applyFont="1" applyFill="1" applyBorder="1" applyAlignment="1" applyProtection="1">
      <alignment horizontal="centerContinuous" vertical="center" wrapText="1"/>
      <protection locked="0"/>
    </xf>
    <xf numFmtId="178" fontId="5" fillId="0" borderId="13" xfId="0" applyNumberFormat="1" applyFont="1" applyFill="1" applyBorder="1" applyAlignment="1" applyProtection="1">
      <alignment horizontal="centerContinuous" vertical="center"/>
      <protection locked="0"/>
    </xf>
    <xf numFmtId="0" fontId="5" fillId="3" borderId="13" xfId="0" applyNumberFormat="1" applyFont="1" applyFill="1" applyBorder="1" applyAlignment="1" applyProtection="1">
      <alignment horizontal="centerContinuous" vertical="center"/>
      <protection/>
    </xf>
    <xf numFmtId="0" fontId="5" fillId="3" borderId="1" xfId="0" applyFont="1" applyFill="1" applyBorder="1" applyAlignment="1" applyProtection="1">
      <alignment horizontal="centerContinuous" vertical="center"/>
      <protection/>
    </xf>
    <xf numFmtId="0" fontId="5" fillId="0" borderId="1" xfId="0" applyFont="1" applyFill="1" applyBorder="1" applyAlignment="1" applyProtection="1">
      <alignment horizontal="centerContinuous" vertical="center"/>
      <protection/>
    </xf>
    <xf numFmtId="0" fontId="5" fillId="0" borderId="1" xfId="0" applyFont="1" applyFill="1" applyBorder="1" applyAlignment="1">
      <alignment horizontal="centerContinuous" vertical="center" wrapText="1"/>
    </xf>
    <xf numFmtId="174" fontId="5" fillId="0" borderId="1" xfId="0" applyNumberFormat="1" applyFont="1" applyFill="1" applyBorder="1" applyAlignment="1">
      <alignment horizontal="centerContinuous" vertical="center"/>
    </xf>
    <xf numFmtId="0" fontId="5" fillId="0" borderId="1" xfId="0" applyFont="1" applyBorder="1" applyAlignment="1" applyProtection="1">
      <alignment horizontal="centerContinuous" vertical="center"/>
      <protection locked="0"/>
    </xf>
    <xf numFmtId="0" fontId="5" fillId="0" borderId="1" xfId="0" applyFont="1" applyBorder="1" applyAlignment="1">
      <alignment horizontal="centerContinuous" vertical="center" wrapText="1"/>
    </xf>
    <xf numFmtId="0" fontId="5" fillId="0" borderId="1" xfId="0" applyFont="1" applyBorder="1" applyAlignment="1">
      <alignment horizontal="centerContinuous" vertical="center"/>
    </xf>
    <xf numFmtId="0" fontId="5" fillId="0" borderId="1" xfId="0" applyFont="1" applyBorder="1" applyAlignment="1" applyProtection="1">
      <alignment horizontal="centerContinuous" vertical="center" wrapText="1"/>
      <protection locked="0"/>
    </xf>
    <xf numFmtId="174" fontId="5" fillId="0" borderId="1" xfId="0" applyNumberFormat="1" applyFont="1" applyBorder="1" applyAlignment="1" applyProtection="1">
      <alignment horizontal="centerContinuous" vertical="center"/>
      <protection locked="0"/>
    </xf>
    <xf numFmtId="174" fontId="5" fillId="0" borderId="1" xfId="0" applyNumberFormat="1" applyFont="1" applyFill="1" applyBorder="1" applyAlignment="1" applyProtection="1">
      <alignment horizontal="centerContinuous" vertical="center" wrapText="1"/>
      <protection locked="0"/>
    </xf>
    <xf numFmtId="174" fontId="5" fillId="0" borderId="1" xfId="0" applyNumberFormat="1" applyFont="1" applyBorder="1" applyAlignment="1">
      <alignment horizontal="centerContinuous" vertical="center"/>
    </xf>
    <xf numFmtId="0" fontId="0" fillId="0" borderId="1" xfId="0" applyBorder="1" applyAlignment="1">
      <alignment horizontal="centerContinuous" vertical="center"/>
    </xf>
    <xf numFmtId="174" fontId="5" fillId="0" borderId="1" xfId="0" applyNumberFormat="1" applyFont="1" applyBorder="1" applyAlignment="1" applyProtection="1">
      <alignment horizontal="centerContinuous" vertical="center" wrapText="1"/>
      <protection locked="0"/>
    </xf>
    <xf numFmtId="0" fontId="5" fillId="0" borderId="1" xfId="0" applyFont="1" applyBorder="1" applyAlignment="1">
      <alignment horizontal="centerContinuous" vertical="center"/>
    </xf>
    <xf numFmtId="0" fontId="5" fillId="0" borderId="1" xfId="0" applyFont="1" applyBorder="1" applyAlignment="1">
      <alignment horizontal="centerContinuous" vertical="center" wrapText="1"/>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Continuous" vertical="center" wrapText="1"/>
      <protection locked="0"/>
    </xf>
    <xf numFmtId="174" fontId="5" fillId="0" borderId="1" xfId="0" applyNumberFormat="1" applyFont="1" applyBorder="1" applyAlignment="1" applyProtection="1">
      <alignment horizontal="centerContinuous" vertical="center" wrapText="1"/>
      <protection locked="0"/>
    </xf>
    <xf numFmtId="0" fontId="5" fillId="0" borderId="1" xfId="0" applyFont="1" applyFill="1" applyBorder="1" applyAlignment="1" applyProtection="1">
      <alignment horizontal="centerContinuous" vertical="center" wrapText="1"/>
      <protection locked="0"/>
    </xf>
    <xf numFmtId="175" fontId="5" fillId="0" borderId="1" xfId="0" applyNumberFormat="1" applyFont="1" applyFill="1" applyBorder="1" applyAlignment="1" applyProtection="1">
      <alignment horizontal="centerContinuous" vertical="center" wrapText="1"/>
      <protection locked="0"/>
    </xf>
    <xf numFmtId="0" fontId="5" fillId="0" borderId="1" xfId="0" applyFont="1" applyFill="1" applyBorder="1" applyAlignment="1" applyProtection="1">
      <alignment horizontal="centerContinuous" vertical="center"/>
      <protection/>
    </xf>
    <xf numFmtId="174" fontId="5" fillId="0" borderId="1" xfId="0" applyNumberFormat="1" applyFont="1" applyBorder="1" applyAlignment="1">
      <alignment horizontal="centerContinuous" vertical="center"/>
    </xf>
    <xf numFmtId="0" fontId="5" fillId="0" borderId="1" xfId="0" applyFont="1" applyBorder="1" applyAlignment="1" applyProtection="1">
      <alignment horizontal="centerContinuous" vertical="center"/>
      <protection locked="0"/>
    </xf>
    <xf numFmtId="0" fontId="5" fillId="0" borderId="1" xfId="0" applyFont="1" applyFill="1" applyBorder="1" applyAlignment="1" applyProtection="1">
      <alignment horizontal="centerContinuous" vertical="center"/>
      <protection locked="0"/>
    </xf>
    <xf numFmtId="9" fontId="5" fillId="0" borderId="1" xfId="0" applyNumberFormat="1" applyFont="1" applyBorder="1" applyAlignment="1" applyProtection="1">
      <alignment horizontal="centerContinuous" vertical="center" wrapText="1"/>
      <protection locked="0"/>
    </xf>
    <xf numFmtId="0" fontId="5" fillId="0" borderId="1" xfId="0" applyFont="1" applyFill="1" applyBorder="1" applyAlignment="1">
      <alignment horizontal="centerContinuous" vertical="center" wrapText="1"/>
    </xf>
    <xf numFmtId="0" fontId="5" fillId="0" borderId="14" xfId="0" applyFont="1" applyBorder="1" applyAlignment="1">
      <alignment horizontal="centerContinuous" vertical="center" wrapText="1"/>
    </xf>
    <xf numFmtId="174" fontId="5" fillId="0" borderId="14" xfId="0" applyNumberFormat="1" applyFont="1" applyBorder="1" applyAlignment="1">
      <alignment horizontal="centerContinuous" vertical="center"/>
    </xf>
    <xf numFmtId="0" fontId="5" fillId="0" borderId="14" xfId="0" applyFont="1" applyFill="1" applyBorder="1" applyAlignment="1">
      <alignment horizontal="centerContinuous" vertical="center" wrapText="1"/>
    </xf>
    <xf numFmtId="0" fontId="5" fillId="0" borderId="14" xfId="0" applyFont="1" applyBorder="1" applyAlignment="1">
      <alignment horizontal="centerContinuous" vertical="center"/>
    </xf>
    <xf numFmtId="0" fontId="0" fillId="0" borderId="14" xfId="0" applyBorder="1" applyAlignment="1">
      <alignment horizontal="centerContinuous" vertical="center"/>
    </xf>
    <xf numFmtId="0" fontId="5" fillId="0" borderId="1"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wrapText="1"/>
      <protection/>
    </xf>
    <xf numFmtId="0" fontId="5" fillId="2" borderId="1" xfId="0" applyFont="1" applyFill="1" applyBorder="1" applyAlignment="1" applyProtection="1">
      <alignment vertical="center" wrapText="1"/>
      <protection locked="0"/>
    </xf>
    <xf numFmtId="172" fontId="2" fillId="2" borderId="6" xfId="0" applyNumberFormat="1"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5" fillId="0" borderId="1" xfId="0" applyFont="1" applyFill="1" applyBorder="1" applyAlignment="1">
      <alignment horizontal="justify" vertical="center" wrapText="1"/>
    </xf>
    <xf numFmtId="174"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justify" vertical="center"/>
      <protection locked="0"/>
    </xf>
    <xf numFmtId="0" fontId="5" fillId="2" borderId="1" xfId="0" applyFont="1" applyFill="1" applyBorder="1" applyAlignment="1" applyProtection="1">
      <alignment horizontal="justify" vertical="center" wrapText="1"/>
      <protection locked="0"/>
    </xf>
    <xf numFmtId="0" fontId="0" fillId="0" borderId="0" xfId="0" applyAlignment="1">
      <alignment horizontal="justify" vertical="center"/>
    </xf>
    <xf numFmtId="0" fontId="0" fillId="0" borderId="1" xfId="0" applyBorder="1" applyAlignment="1">
      <alignment horizontal="justify" vertical="center"/>
    </xf>
    <xf numFmtId="0" fontId="2" fillId="2" borderId="0" xfId="0" applyFont="1" applyFill="1" applyBorder="1" applyAlignment="1" applyProtection="1">
      <alignment horizontal="center" vertical="center" wrapText="1"/>
      <protection/>
    </xf>
    <xf numFmtId="172" fontId="8" fillId="2" borderId="1" xfId="0" applyNumberFormat="1" applyFont="1" applyFill="1" applyBorder="1" applyAlignment="1" applyProtection="1">
      <alignment horizontal="justify" vertical="center" wrapText="1"/>
      <protection/>
    </xf>
    <xf numFmtId="173"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178" fontId="5" fillId="0" borderId="13" xfId="0" applyNumberFormat="1" applyFont="1" applyFill="1" applyBorder="1" applyAlignment="1">
      <alignment horizontal="centerContinuous" vertical="center"/>
    </xf>
    <xf numFmtId="0" fontId="5" fillId="0" borderId="1" xfId="0" applyNumberFormat="1" applyFont="1" applyFill="1" applyBorder="1" applyAlignment="1" applyProtection="1">
      <alignment horizontal="centerContinuous" vertical="center" wrapText="1"/>
      <protection/>
    </xf>
    <xf numFmtId="3" fontId="5" fillId="0" borderId="1" xfId="0" applyNumberFormat="1" applyFont="1" applyFill="1" applyBorder="1" applyAlignment="1" applyProtection="1">
      <alignment horizontal="centerContinuous" vertical="center"/>
      <protection/>
    </xf>
    <xf numFmtId="172"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Continuous" vertical="center"/>
      <protection locked="0"/>
    </xf>
    <xf numFmtId="173" fontId="5" fillId="0" borderId="1" xfId="0" applyNumberFormat="1" applyFont="1" applyFill="1" applyBorder="1" applyAlignment="1" applyProtection="1">
      <alignment horizontal="centerContinuous" vertical="center"/>
      <protection locked="0"/>
    </xf>
    <xf numFmtId="49" fontId="5" fillId="0" borderId="1" xfId="0" applyNumberFormat="1" applyFont="1" applyFill="1" applyBorder="1" applyAlignment="1" applyProtection="1">
      <alignment horizontal="centerContinuous" vertical="center"/>
      <protection locked="0"/>
    </xf>
    <xf numFmtId="49" fontId="5" fillId="0" borderId="16" xfId="0" applyNumberFormat="1" applyFont="1" applyFill="1" applyBorder="1" applyAlignment="1" applyProtection="1">
      <alignment horizontal="justify" vertical="center" wrapText="1"/>
      <protection locked="0"/>
    </xf>
    <xf numFmtId="0" fontId="5" fillId="0" borderId="1" xfId="0" applyNumberFormat="1" applyFont="1" applyFill="1" applyBorder="1" applyAlignment="1" applyProtection="1">
      <alignment horizontal="centerContinuous" vertical="center"/>
      <protection/>
    </xf>
    <xf numFmtId="172"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horizontal="centerContinuous" vertical="center" wrapText="1"/>
      <protection locked="0"/>
    </xf>
    <xf numFmtId="0" fontId="5" fillId="0" borderId="1" xfId="0" applyFont="1" applyFill="1" applyBorder="1" applyAlignment="1">
      <alignment horizontal="justify" vertical="center"/>
    </xf>
    <xf numFmtId="174" fontId="5"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xf>
    <xf numFmtId="1" fontId="5" fillId="0" borderId="1" xfId="0" applyNumberFormat="1" applyFont="1" applyFill="1" applyBorder="1" applyAlignment="1" applyProtection="1">
      <alignment horizontal="centerContinuous" vertical="center" wrapText="1"/>
      <protection/>
    </xf>
    <xf numFmtId="178" fontId="5" fillId="0" borderId="1" xfId="0" applyNumberFormat="1" applyFont="1" applyFill="1" applyBorder="1" applyAlignment="1" applyProtection="1">
      <alignment horizontal="centerContinuous" vertical="center"/>
      <protection/>
    </xf>
    <xf numFmtId="0" fontId="5" fillId="0" borderId="1" xfId="0" applyNumberFormat="1" applyFont="1" applyFill="1" applyBorder="1" applyAlignment="1" applyProtection="1">
      <alignment horizontal="centerContinuous" vertical="center"/>
      <protection locked="0"/>
    </xf>
    <xf numFmtId="0" fontId="5" fillId="0" borderId="16" xfId="0" applyNumberFormat="1" applyFont="1" applyFill="1" applyBorder="1" applyAlignment="1" applyProtection="1">
      <alignment horizontal="justify" vertical="center" wrapText="1"/>
      <protection locked="0"/>
    </xf>
    <xf numFmtId="1" fontId="5" fillId="0" borderId="1" xfId="0" applyNumberFormat="1" applyFont="1" applyFill="1" applyBorder="1" applyAlignment="1" applyProtection="1">
      <alignment horizontal="centerContinuous" vertical="center"/>
      <protection/>
    </xf>
    <xf numFmtId="3" fontId="5" fillId="0" borderId="1" xfId="0" applyNumberFormat="1" applyFont="1" applyFill="1" applyBorder="1" applyAlignment="1" applyProtection="1">
      <alignment horizontal="center" vertical="center"/>
      <protection/>
    </xf>
    <xf numFmtId="173" fontId="5" fillId="0" borderId="1" xfId="0" applyNumberFormat="1"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protection/>
    </xf>
    <xf numFmtId="173"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49" fontId="5" fillId="0" borderId="16" xfId="0" applyNumberFormat="1" applyFont="1" applyFill="1" applyBorder="1" applyAlignment="1" applyProtection="1">
      <alignment horizontal="justify" vertical="center"/>
      <protection locked="0"/>
    </xf>
    <xf numFmtId="0" fontId="12" fillId="0" borderId="1" xfId="0" applyFont="1" applyFill="1" applyBorder="1" applyAlignment="1">
      <alignment horizontal="justify" vertical="center" wrapText="1"/>
    </xf>
    <xf numFmtId="3" fontId="5" fillId="0" borderId="1" xfId="0" applyNumberFormat="1" applyFont="1" applyFill="1" applyBorder="1" applyAlignment="1" applyProtection="1">
      <alignment/>
      <protection/>
    </xf>
    <xf numFmtId="173" fontId="5" fillId="0" borderId="1" xfId="0" applyNumberFormat="1" applyFont="1" applyFill="1" applyBorder="1" applyAlignment="1" applyProtection="1">
      <alignment/>
      <protection/>
    </xf>
    <xf numFmtId="0" fontId="5" fillId="4" borderId="1" xfId="0" applyFont="1" applyFill="1" applyBorder="1" applyAlignment="1" applyProtection="1">
      <alignment horizontal="centerContinuous" vertical="center"/>
      <protection/>
    </xf>
    <xf numFmtId="174" fontId="5" fillId="0" borderId="1" xfId="0" applyNumberFormat="1" applyFont="1" applyFill="1" applyBorder="1" applyAlignment="1">
      <alignment horizontal="centerContinuous" vertical="center" wrapText="1"/>
    </xf>
    <xf numFmtId="172" fontId="5" fillId="0" borderId="1" xfId="0" applyNumberFormat="1" applyFont="1" applyFill="1" applyBorder="1" applyAlignment="1" applyProtection="1">
      <alignment horizontal="justify" vertical="center"/>
      <protection/>
    </xf>
    <xf numFmtId="0" fontId="5" fillId="0" borderId="1" xfId="0" applyFont="1" applyFill="1" applyBorder="1" applyAlignment="1" applyProtection="1">
      <alignment/>
      <protection locked="0"/>
    </xf>
    <xf numFmtId="174" fontId="5" fillId="0" borderId="1" xfId="0" applyNumberFormat="1" applyFont="1" applyFill="1" applyBorder="1" applyAlignment="1">
      <alignment horizontal="centerContinuous" vertical="center" wrapText="1"/>
    </xf>
    <xf numFmtId="3"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xf>
    <xf numFmtId="0" fontId="5" fillId="0" borderId="1" xfId="0" applyFont="1" applyFill="1" applyBorder="1" applyAlignment="1" applyProtection="1">
      <alignment horizontal="justify" vertical="center" wrapText="1"/>
      <protection locked="0"/>
    </xf>
    <xf numFmtId="174" fontId="5" fillId="0" borderId="1" xfId="0" applyNumberFormat="1" applyFont="1" applyFill="1" applyBorder="1" applyAlignment="1">
      <alignment horizontal="center" vertical="center" wrapText="1"/>
    </xf>
    <xf numFmtId="172"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locked="0"/>
    </xf>
    <xf numFmtId="49" fontId="5" fillId="0" borderId="1" xfId="0" applyNumberFormat="1" applyFont="1" applyFill="1" applyBorder="1" applyAlignment="1" applyProtection="1">
      <alignment horizontal="centerContinuous" vertical="center"/>
      <protection locked="0"/>
    </xf>
    <xf numFmtId="49" fontId="5" fillId="0" borderId="16" xfId="0" applyNumberFormat="1" applyFont="1" applyFill="1" applyBorder="1" applyAlignment="1" applyProtection="1">
      <alignment horizontal="justify" vertical="center" wrapText="1"/>
      <protection locked="0"/>
    </xf>
    <xf numFmtId="172" fontId="5" fillId="0" borderId="1" xfId="0" applyNumberFormat="1" applyFont="1" applyFill="1" applyBorder="1" applyAlignment="1" applyProtection="1">
      <alignment horizontal="centerContinuous" vertical="center" wrapText="1"/>
      <protection locked="0"/>
    </xf>
    <xf numFmtId="173" fontId="5" fillId="0" borderId="1" xfId="0" applyNumberFormat="1" applyFont="1" applyFill="1" applyBorder="1" applyAlignment="1" applyProtection="1">
      <alignment horizontal="centerContinuous" vertical="center" wrapText="1"/>
      <protection locked="0"/>
    </xf>
    <xf numFmtId="49" fontId="5" fillId="0" borderId="1" xfId="0" applyNumberFormat="1" applyFont="1" applyFill="1" applyBorder="1" applyAlignment="1" applyProtection="1">
      <alignment horizontal="centerContinuous" vertical="center" wrapText="1"/>
      <protection locked="0"/>
    </xf>
    <xf numFmtId="172" fontId="5" fillId="0" borderId="1" xfId="0" applyNumberFormat="1" applyFont="1" applyFill="1" applyBorder="1" applyAlignment="1" applyProtection="1">
      <alignment horizontal="centerContinuous" vertical="center" wrapText="1"/>
      <protection/>
    </xf>
    <xf numFmtId="174" fontId="5" fillId="0" borderId="1" xfId="0" applyNumberFormat="1" applyFont="1" applyFill="1" applyBorder="1" applyAlignment="1">
      <alignment horizontal="centerContinuous" vertical="center"/>
    </xf>
    <xf numFmtId="172" fontId="5" fillId="0" borderId="1" xfId="0" applyNumberFormat="1" applyFont="1" applyFill="1" applyBorder="1" applyAlignment="1" applyProtection="1">
      <alignment horizontal="center" vertical="center" wrapText="1"/>
      <protection/>
    </xf>
    <xf numFmtId="0" fontId="12" fillId="0" borderId="1" xfId="0" applyFont="1" applyFill="1" applyBorder="1" applyAlignment="1">
      <alignment horizontal="justify" vertical="center" wrapText="1"/>
    </xf>
    <xf numFmtId="14" fontId="5" fillId="0" borderId="1" xfId="0" applyNumberFormat="1" applyFont="1" applyFill="1" applyBorder="1" applyAlignment="1">
      <alignment horizontal="centerContinuous" vertical="center"/>
    </xf>
    <xf numFmtId="15" fontId="5" fillId="0" borderId="1" xfId="0" applyNumberFormat="1" applyFont="1" applyFill="1" applyBorder="1" applyAlignment="1">
      <alignment horizontal="centerContinuous" vertical="center"/>
    </xf>
    <xf numFmtId="0" fontId="12" fillId="0" borderId="16" xfId="0" applyNumberFormat="1" applyFont="1" applyFill="1" applyBorder="1" applyAlignment="1" applyProtection="1">
      <alignment horizontal="justify" vertical="center" wrapText="1"/>
      <protection locked="0"/>
    </xf>
    <xf numFmtId="0" fontId="12" fillId="0" borderId="1" xfId="0" applyFont="1" applyFill="1" applyBorder="1" applyAlignment="1" applyProtection="1">
      <alignment horizontal="justify" vertical="center" wrapText="1"/>
      <protection locked="0"/>
    </xf>
    <xf numFmtId="172" fontId="5" fillId="0" borderId="1" xfId="0" applyNumberFormat="1" applyFont="1" applyFill="1" applyBorder="1" applyAlignment="1" applyProtection="1">
      <alignment horizontal="center" vertical="top"/>
      <protection/>
    </xf>
    <xf numFmtId="173" fontId="5" fillId="0" borderId="1" xfId="0" applyNumberFormat="1" applyFont="1" applyFill="1" applyBorder="1" applyAlignment="1" applyProtection="1">
      <alignment vertical="top"/>
      <protection locked="0"/>
    </xf>
    <xf numFmtId="49" fontId="5" fillId="0" borderId="1" xfId="0" applyNumberFormat="1" applyFont="1" applyFill="1" applyBorder="1" applyAlignment="1" applyProtection="1">
      <alignment vertical="top"/>
      <protection locked="0"/>
    </xf>
    <xf numFmtId="173" fontId="5" fillId="4" borderId="1" xfId="0" applyNumberFormat="1" applyFont="1" applyFill="1" applyBorder="1" applyAlignment="1" applyProtection="1">
      <alignment horizontal="centerContinuous" vertical="center"/>
      <protection/>
    </xf>
    <xf numFmtId="3" fontId="5" fillId="0" borderId="1" xfId="0" applyNumberFormat="1" applyFont="1" applyFill="1" applyBorder="1" applyAlignment="1" applyProtection="1">
      <alignment horizontal="center" vertical="center" wrapText="1"/>
      <protection/>
    </xf>
    <xf numFmtId="173" fontId="5" fillId="0" borderId="1" xfId="0" applyNumberFormat="1" applyFont="1" applyFill="1" applyBorder="1" applyAlignment="1" applyProtection="1">
      <alignment horizontal="center" vertical="center" wrapText="1"/>
      <protection/>
    </xf>
    <xf numFmtId="10"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xf>
    <xf numFmtId="3" fontId="5" fillId="0" borderId="1" xfId="0" applyNumberFormat="1" applyFont="1" applyFill="1" applyBorder="1" applyAlignment="1" applyProtection="1">
      <alignment horizontal="centerContinuous" vertical="center" wrapText="1"/>
      <protection/>
    </xf>
    <xf numFmtId="0" fontId="12"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Continuous" vertical="center" wrapText="1"/>
      <protection/>
    </xf>
    <xf numFmtId="0" fontId="0" fillId="0" borderId="1" xfId="0" applyBorder="1" applyAlignment="1">
      <alignment/>
    </xf>
    <xf numFmtId="49" fontId="5" fillId="0" borderId="16" xfId="0" applyNumberFormat="1" applyFont="1" applyFill="1" applyBorder="1" applyAlignment="1" applyProtection="1">
      <alignment horizontal="justify" vertical="center"/>
      <protection locked="0"/>
    </xf>
    <xf numFmtId="172" fontId="5" fillId="0" borderId="1" xfId="0" applyNumberFormat="1" applyFont="1" applyBorder="1" applyAlignment="1">
      <alignment horizontal="centerContinuous" vertical="center"/>
    </xf>
    <xf numFmtId="172" fontId="5" fillId="0" borderId="1" xfId="0" applyNumberFormat="1" applyFont="1" applyFill="1" applyBorder="1" applyAlignment="1" applyProtection="1">
      <alignment horizontal="centerContinuous" vertical="center" wrapText="1"/>
      <protection locked="0"/>
    </xf>
    <xf numFmtId="173" fontId="5" fillId="0" borderId="1" xfId="0" applyNumberFormat="1" applyFont="1" applyFill="1" applyBorder="1" applyAlignment="1" applyProtection="1">
      <alignment horizontal="centerContinuous" vertical="center" wrapText="1"/>
      <protection locked="0"/>
    </xf>
    <xf numFmtId="49" fontId="5" fillId="0" borderId="1" xfId="0" applyNumberFormat="1" applyFont="1" applyFill="1" applyBorder="1" applyAlignment="1" applyProtection="1">
      <alignment horizontal="centerContinuous" vertical="center" wrapText="1"/>
      <protection locked="0"/>
    </xf>
    <xf numFmtId="0" fontId="5" fillId="0" borderId="1" xfId="0" applyFont="1" applyFill="1" applyBorder="1" applyAlignment="1">
      <alignment horizontal="centerContinuous" vertical="center"/>
    </xf>
    <xf numFmtId="3" fontId="5" fillId="0" borderId="14" xfId="0" applyNumberFormat="1" applyFont="1" applyFill="1" applyBorder="1" applyAlignment="1" applyProtection="1">
      <alignment horizontal="centerContinuous" vertical="center"/>
      <protection/>
    </xf>
    <xf numFmtId="0" fontId="5" fillId="0" borderId="14" xfId="0" applyFont="1" applyFill="1" applyBorder="1" applyAlignment="1" applyProtection="1">
      <alignment horizontal="center" vertical="center" wrapText="1"/>
      <protection locked="0"/>
    </xf>
    <xf numFmtId="174" fontId="5" fillId="0" borderId="14" xfId="0" applyNumberFormat="1" applyFont="1" applyFill="1" applyBorder="1" applyAlignment="1">
      <alignment horizontal="centerContinuous" vertical="center"/>
    </xf>
    <xf numFmtId="174" fontId="5" fillId="0" borderId="14" xfId="0" applyNumberFormat="1" applyFont="1" applyFill="1" applyBorder="1" applyAlignment="1">
      <alignment horizontal="center" vertical="center" wrapText="1"/>
    </xf>
    <xf numFmtId="172" fontId="5" fillId="0" borderId="14" xfId="0" applyNumberFormat="1" applyFont="1" applyFill="1" applyBorder="1" applyAlignment="1" applyProtection="1">
      <alignment horizontal="centerContinuous" vertical="center"/>
      <protection/>
    </xf>
    <xf numFmtId="173" fontId="5" fillId="0" borderId="14" xfId="0" applyNumberFormat="1" applyFont="1" applyFill="1" applyBorder="1" applyAlignment="1" applyProtection="1">
      <alignment horizontal="centerContinuous" vertical="center"/>
      <protection locked="0"/>
    </xf>
    <xf numFmtId="49" fontId="5" fillId="0" borderId="14" xfId="0" applyNumberFormat="1" applyFont="1" applyFill="1" applyBorder="1" applyAlignment="1" applyProtection="1">
      <alignment horizontal="centerContinuous" vertical="center"/>
      <protection locked="0"/>
    </xf>
    <xf numFmtId="49" fontId="5" fillId="0" borderId="17" xfId="0" applyNumberFormat="1" applyFont="1" applyFill="1" applyBorder="1" applyAlignment="1" applyProtection="1">
      <alignment horizontal="justify" vertical="center" wrapText="1"/>
      <protection locked="0"/>
    </xf>
    <xf numFmtId="0" fontId="2" fillId="2" borderId="18" xfId="0" applyFont="1" applyFill="1" applyBorder="1" applyAlignment="1" applyProtection="1">
      <alignment/>
      <protection locked="0"/>
    </xf>
    <xf numFmtId="14" fontId="5" fillId="0" borderId="13" xfId="0" applyNumberFormat="1" applyFont="1" applyFill="1" applyBorder="1" applyAlignment="1" applyProtection="1">
      <alignment horizontal="centerContinuous" vertical="center" wrapText="1"/>
      <protection locked="0"/>
    </xf>
    <xf numFmtId="0" fontId="5" fillId="0" borderId="13" xfId="0" applyNumberFormat="1" applyFont="1" applyFill="1" applyBorder="1" applyAlignment="1" applyProtection="1">
      <alignment horizontal="justify" vertical="center" wrapText="1"/>
      <protection locked="0"/>
    </xf>
    <xf numFmtId="178" fontId="5" fillId="0" borderId="13" xfId="0" applyNumberFormat="1" applyFont="1" applyFill="1" applyBorder="1" applyAlignment="1" applyProtection="1">
      <alignment horizontal="centerContinuous" vertical="center" wrapText="1"/>
      <protection locked="0"/>
    </xf>
    <xf numFmtId="0" fontId="5" fillId="0" borderId="19" xfId="0" applyNumberFormat="1" applyFont="1" applyFill="1" applyBorder="1" applyAlignment="1" applyProtection="1">
      <alignment horizontal="justify" vertical="center" wrapText="1"/>
      <protection locked="0"/>
    </xf>
    <xf numFmtId="0" fontId="2" fillId="2" borderId="20" xfId="0" applyFont="1" applyFill="1" applyBorder="1" applyAlignment="1" applyProtection="1">
      <alignment/>
      <protection locked="0"/>
    </xf>
    <xf numFmtId="0" fontId="5" fillId="2" borderId="1" xfId="0" applyFont="1" applyFill="1" applyBorder="1" applyAlignment="1" applyProtection="1">
      <alignment/>
      <protection locked="0"/>
    </xf>
    <xf numFmtId="17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protection/>
    </xf>
    <xf numFmtId="3" fontId="5" fillId="2" borderId="1" xfId="0" applyNumberFormat="1" applyFont="1" applyFill="1" applyBorder="1" applyAlignment="1" applyProtection="1">
      <alignment/>
      <protection/>
    </xf>
    <xf numFmtId="172" fontId="5" fillId="2" borderId="1" xfId="0" applyNumberFormat="1" applyFont="1" applyFill="1" applyBorder="1" applyAlignment="1" applyProtection="1">
      <alignment/>
      <protection/>
    </xf>
    <xf numFmtId="173" fontId="5" fillId="2" borderId="1" xfId="0" applyNumberFormat="1" applyFont="1" applyFill="1" applyBorder="1" applyAlignment="1" applyProtection="1">
      <alignment/>
      <protection/>
    </xf>
    <xf numFmtId="0" fontId="5" fillId="2" borderId="1" xfId="0" applyFont="1" applyFill="1" applyBorder="1" applyAlignment="1" applyProtection="1">
      <alignment horizontal="justify" vertical="center"/>
      <protection locked="0"/>
    </xf>
    <xf numFmtId="0" fontId="5" fillId="2" borderId="1" xfId="0" applyFont="1" applyFill="1" applyBorder="1" applyAlignment="1" applyProtection="1">
      <alignment/>
      <protection locked="0"/>
    </xf>
    <xf numFmtId="0" fontId="5" fillId="2" borderId="1" xfId="0" applyFont="1" applyFill="1" applyBorder="1" applyAlignment="1" applyProtection="1">
      <alignment horizontal="left"/>
      <protection/>
    </xf>
    <xf numFmtId="172" fontId="5" fillId="2" borderId="1" xfId="0" applyNumberFormat="1" applyFont="1" applyFill="1" applyBorder="1" applyAlignment="1" applyProtection="1">
      <alignment horizontal="center"/>
      <protection/>
    </xf>
    <xf numFmtId="173" fontId="5" fillId="2" borderId="1" xfId="0" applyNumberFormat="1" applyFont="1" applyFill="1" applyBorder="1" applyAlignment="1" applyProtection="1">
      <alignment/>
      <protection locked="0"/>
    </xf>
    <xf numFmtId="49" fontId="5" fillId="2" borderId="1" xfId="0" applyNumberFormat="1" applyFont="1" applyFill="1" applyBorder="1" applyAlignment="1" applyProtection="1">
      <alignment/>
      <protection locked="0"/>
    </xf>
    <xf numFmtId="49" fontId="5" fillId="2" borderId="16" xfId="0" applyNumberFormat="1" applyFont="1" applyFill="1" applyBorder="1" applyAlignment="1" applyProtection="1">
      <alignment horizontal="justify" vertical="center"/>
      <protection locked="0"/>
    </xf>
    <xf numFmtId="0" fontId="4" fillId="2" borderId="1" xfId="0" applyFont="1" applyFill="1" applyBorder="1" applyAlignment="1" applyProtection="1">
      <alignment/>
      <protection locked="0"/>
    </xf>
    <xf numFmtId="0" fontId="5" fillId="0" borderId="16" xfId="0" applyFont="1" applyFill="1" applyBorder="1" applyAlignment="1" applyProtection="1">
      <alignment horizontal="justify" vertical="center" wrapText="1"/>
      <protection locked="0"/>
    </xf>
    <xf numFmtId="174" fontId="4" fillId="2" borderId="1" xfId="0" applyNumberFormat="1" applyFont="1" applyFill="1" applyBorder="1" applyAlignment="1" applyProtection="1">
      <alignment horizontal="center" vertical="center"/>
      <protection locked="0"/>
    </xf>
    <xf numFmtId="17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protection locked="0"/>
    </xf>
    <xf numFmtId="3" fontId="5" fillId="2" borderId="1" xfId="0" applyNumberFormat="1" applyFont="1" applyFill="1" applyBorder="1" applyAlignment="1" applyProtection="1">
      <alignment horizontal="center" vertical="center" wrapText="1"/>
      <protection locked="0"/>
    </xf>
    <xf numFmtId="172" fontId="5"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justify" vertical="center"/>
    </xf>
    <xf numFmtId="174" fontId="4" fillId="2" borderId="1" xfId="0" applyNumberFormat="1" applyFont="1" applyFill="1" applyBorder="1" applyAlignment="1">
      <alignment horizontal="center" vertical="center"/>
    </xf>
    <xf numFmtId="0" fontId="5" fillId="3" borderId="1" xfId="0" applyFont="1" applyFill="1" applyBorder="1" applyAlignment="1" applyProtection="1">
      <alignment/>
      <protection/>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0" fillId="2" borderId="1" xfId="0" applyFill="1" applyBorder="1" applyAlignment="1">
      <alignment/>
    </xf>
    <xf numFmtId="0" fontId="4" fillId="2" borderId="1" xfId="0" applyFont="1" applyFill="1" applyBorder="1" applyAlignment="1">
      <alignment horizontal="justify" vertical="center" wrapText="1"/>
    </xf>
    <xf numFmtId="0" fontId="4" fillId="2" borderId="1" xfId="0" applyFont="1" applyFill="1" applyBorder="1" applyAlignment="1" applyProtection="1">
      <alignment horizontal="left" vertical="center"/>
      <protection locked="0"/>
    </xf>
    <xf numFmtId="174"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174" fontId="5" fillId="2" borderId="1" xfId="0" applyNumberFormat="1" applyFont="1" applyFill="1" applyBorder="1" applyAlignment="1">
      <alignment horizontal="center" vertical="center"/>
    </xf>
    <xf numFmtId="49" fontId="5" fillId="2" borderId="16" xfId="0" applyNumberFormat="1" applyFont="1" applyFill="1" applyBorder="1" applyAlignment="1" applyProtection="1">
      <alignment/>
      <protection locked="0"/>
    </xf>
    <xf numFmtId="172" fontId="5" fillId="0" borderId="16" xfId="0" applyNumberFormat="1" applyFont="1" applyFill="1" applyBorder="1" applyAlignment="1" applyProtection="1">
      <alignment horizontal="justify" vertical="center"/>
      <protection/>
    </xf>
    <xf numFmtId="0" fontId="0" fillId="2" borderId="1" xfId="0" applyFill="1" applyBorder="1" applyAlignment="1">
      <alignment horizontal="centerContinuous" vertical="center"/>
    </xf>
    <xf numFmtId="0" fontId="5" fillId="2" borderId="1" xfId="0" applyFont="1" applyFill="1" applyBorder="1" applyAlignment="1" applyProtection="1">
      <alignment horizontal="centerContinuous" vertical="center"/>
      <protection/>
    </xf>
    <xf numFmtId="3" fontId="5" fillId="2" borderId="1" xfId="0" applyNumberFormat="1" applyFont="1" applyFill="1" applyBorder="1" applyAlignment="1" applyProtection="1">
      <alignment horizontal="centerContinuous" vertical="center"/>
      <protection/>
    </xf>
    <xf numFmtId="172" fontId="5" fillId="2" borderId="1" xfId="0" applyNumberFormat="1" applyFont="1" applyFill="1" applyBorder="1" applyAlignment="1" applyProtection="1">
      <alignment horizontal="centerContinuous" vertical="center"/>
      <protection/>
    </xf>
    <xf numFmtId="173" fontId="5" fillId="2" borderId="1" xfId="0" applyNumberFormat="1" applyFont="1" applyFill="1" applyBorder="1" applyAlignment="1" applyProtection="1">
      <alignment horizontal="centerContinuous" vertical="center"/>
      <protection/>
    </xf>
    <xf numFmtId="0" fontId="5" fillId="2" borderId="1" xfId="0" applyFont="1" applyFill="1" applyBorder="1" applyAlignment="1" applyProtection="1">
      <alignment horizontal="centerContinuous" vertical="center"/>
      <protection locked="0"/>
    </xf>
    <xf numFmtId="0" fontId="5" fillId="2" borderId="1" xfId="0" applyFont="1" applyFill="1" applyBorder="1" applyAlignment="1">
      <alignment horizontal="centerContinuous" vertical="center" wrapText="1"/>
    </xf>
    <xf numFmtId="174" fontId="5" fillId="2" borderId="1" xfId="0" applyNumberFormat="1" applyFont="1" applyFill="1" applyBorder="1" applyAlignment="1">
      <alignment horizontal="centerContinuous" vertical="center" wrapText="1"/>
    </xf>
    <xf numFmtId="173" fontId="5" fillId="2" borderId="1" xfId="0" applyNumberFormat="1" applyFont="1" applyFill="1" applyBorder="1" applyAlignment="1" applyProtection="1">
      <alignment horizontal="centerContinuous" vertical="center"/>
      <protection locked="0"/>
    </xf>
    <xf numFmtId="49" fontId="5" fillId="2" borderId="1" xfId="0" applyNumberFormat="1" applyFont="1" applyFill="1" applyBorder="1" applyAlignment="1" applyProtection="1">
      <alignment horizontal="centerContinuous" vertical="center"/>
      <protection locked="0"/>
    </xf>
    <xf numFmtId="3" fontId="5" fillId="0" borderId="1" xfId="0" applyNumberFormat="1" applyFont="1" applyFill="1" applyBorder="1" applyAlignment="1" applyProtection="1">
      <alignment horizontal="centerContinuous" vertical="center" wrapText="1"/>
      <protection locked="0"/>
    </xf>
    <xf numFmtId="174" fontId="5" fillId="2"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justify" vertical="center" wrapText="1"/>
      <protection locked="0"/>
    </xf>
    <xf numFmtId="0" fontId="5" fillId="0" borderId="16" xfId="0" applyFont="1" applyFill="1" applyBorder="1" applyAlignment="1" applyProtection="1">
      <alignment horizontal="justify" vertical="center" wrapText="1"/>
      <protection locked="0"/>
    </xf>
    <xf numFmtId="14" fontId="5" fillId="0" borderId="1" xfId="0" applyNumberFormat="1" applyFont="1" applyFill="1" applyBorder="1" applyAlignment="1">
      <alignment horizontal="centerContinuous" vertical="center" wrapText="1"/>
    </xf>
    <xf numFmtId="0" fontId="5" fillId="2" borderId="1" xfId="0"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justify" vertical="center" wrapText="1"/>
      <protection locked="0"/>
    </xf>
    <xf numFmtId="0" fontId="4" fillId="2"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0" fillId="2" borderId="1" xfId="0" applyFill="1" applyBorder="1" applyAlignment="1">
      <alignment horizontal="left"/>
    </xf>
    <xf numFmtId="3" fontId="5" fillId="2" borderId="1" xfId="0" applyNumberFormat="1" applyFont="1" applyFill="1" applyBorder="1" applyAlignment="1" applyProtection="1">
      <alignment horizontal="left"/>
      <protection/>
    </xf>
    <xf numFmtId="172" fontId="5" fillId="2" borderId="1" xfId="0" applyNumberFormat="1" applyFont="1" applyFill="1" applyBorder="1" applyAlignment="1" applyProtection="1">
      <alignment horizontal="left"/>
      <protection/>
    </xf>
    <xf numFmtId="173" fontId="5" fillId="2" borderId="1" xfId="0" applyNumberFormat="1" applyFont="1" applyFill="1" applyBorder="1" applyAlignment="1" applyProtection="1">
      <alignment horizontal="left"/>
      <protection/>
    </xf>
    <xf numFmtId="3" fontId="5" fillId="0" borderId="1" xfId="0" applyNumberFormat="1" applyFont="1" applyFill="1" applyBorder="1" applyAlignment="1" applyProtection="1">
      <alignment horizontal="centerContinuous" vertical="center" wrapText="1"/>
      <protection locked="0"/>
    </xf>
    <xf numFmtId="0" fontId="5" fillId="0" borderId="14" xfId="0"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Continuous" vertical="center" wrapText="1"/>
      <protection/>
    </xf>
    <xf numFmtId="172" fontId="5" fillId="0" borderId="16" xfId="0" applyNumberFormat="1" applyFont="1" applyFill="1" applyBorder="1" applyAlignment="1" applyProtection="1">
      <alignment horizontal="justify" vertical="center" wrapText="1"/>
      <protection/>
    </xf>
    <xf numFmtId="49" fontId="5" fillId="0" borderId="1" xfId="0" applyNumberFormat="1" applyFont="1" applyFill="1" applyBorder="1" applyAlignment="1" applyProtection="1">
      <alignment horizontal="justify" vertical="center" wrapText="1"/>
      <protection locked="0"/>
    </xf>
    <xf numFmtId="172" fontId="5" fillId="0" borderId="14" xfId="0" applyNumberFormat="1" applyFont="1" applyFill="1" applyBorder="1" applyAlignment="1" applyProtection="1">
      <alignment horizontal="centerContinuous" vertical="center" wrapText="1"/>
      <protection locked="0"/>
    </xf>
    <xf numFmtId="173" fontId="5" fillId="0" borderId="14" xfId="0" applyNumberFormat="1" applyFont="1" applyFill="1" applyBorder="1" applyAlignment="1" applyProtection="1">
      <alignment horizontal="centerContinuous" vertical="center"/>
      <protection/>
    </xf>
    <xf numFmtId="0" fontId="5" fillId="0" borderId="14" xfId="0" applyFont="1" applyFill="1" applyBorder="1" applyAlignment="1" applyProtection="1">
      <alignment horizontal="centerContinuous" vertical="center"/>
      <protection/>
    </xf>
    <xf numFmtId="0" fontId="5" fillId="0" borderId="14"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protection locked="0"/>
    </xf>
    <xf numFmtId="9" fontId="1" fillId="2" borderId="0" xfId="0" applyNumberFormat="1" applyFont="1" applyFill="1" applyBorder="1" applyAlignment="1" applyProtection="1">
      <alignment horizontal="center" vertical="center"/>
      <protection locked="0"/>
    </xf>
    <xf numFmtId="9" fontId="2" fillId="2" borderId="0" xfId="0" applyNumberFormat="1" applyFont="1" applyFill="1" applyBorder="1" applyAlignment="1" applyProtection="1">
      <alignment horizontal="center" vertical="center"/>
      <protection locked="0"/>
    </xf>
    <xf numFmtId="9" fontId="5" fillId="2" borderId="8" xfId="0" applyNumberFormat="1" applyFont="1" applyFill="1" applyBorder="1" applyAlignment="1" applyProtection="1">
      <alignment horizontal="center" vertical="center"/>
      <protection locked="0"/>
    </xf>
    <xf numFmtId="9" fontId="5" fillId="2" borderId="10" xfId="0" applyNumberFormat="1" applyFont="1" applyFill="1" applyBorder="1" applyAlignment="1" applyProtection="1">
      <alignment horizontal="center" vertical="center"/>
      <protection locked="0"/>
    </xf>
    <xf numFmtId="9" fontId="5" fillId="0" borderId="13" xfId="0" applyNumberFormat="1" applyFont="1" applyFill="1" applyBorder="1" applyAlignment="1" applyProtection="1">
      <alignment horizontal="center" vertical="center" wrapText="1"/>
      <protection locked="0"/>
    </xf>
    <xf numFmtId="9" fontId="5" fillId="2" borderId="1" xfId="0" applyNumberFormat="1" applyFont="1" applyFill="1" applyBorder="1" applyAlignment="1" applyProtection="1">
      <alignment horizontal="center" vertical="center"/>
      <protection locked="0"/>
    </xf>
    <xf numFmtId="9" fontId="5" fillId="0" borderId="1" xfId="0" applyNumberFormat="1" applyFont="1" applyFill="1" applyBorder="1" applyAlignment="1" applyProtection="1">
      <alignment horizontal="center" vertical="center"/>
      <protection locked="0"/>
    </xf>
    <xf numFmtId="9" fontId="5" fillId="0" borderId="1" xfId="0" applyNumberFormat="1" applyFont="1" applyFill="1" applyBorder="1" applyAlignment="1" applyProtection="1">
      <alignment horizontal="center" vertical="center" wrapText="1"/>
      <protection locked="0"/>
    </xf>
    <xf numFmtId="9" fontId="5" fillId="2"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protection locked="0"/>
    </xf>
    <xf numFmtId="9" fontId="0" fillId="0" borderId="1" xfId="0" applyNumberFormat="1" applyBorder="1" applyAlignment="1">
      <alignment horizontal="center" vertical="center"/>
    </xf>
    <xf numFmtId="9" fontId="5" fillId="0" borderId="14" xfId="0" applyNumberFormat="1" applyFont="1" applyFill="1" applyBorder="1" applyAlignment="1" applyProtection="1">
      <alignment horizontal="center" vertical="center" wrapText="1"/>
      <protection locked="0"/>
    </xf>
    <xf numFmtId="9" fontId="0" fillId="0" borderId="0" xfId="0" applyNumberFormat="1" applyAlignment="1">
      <alignment horizontal="center" vertical="center"/>
    </xf>
    <xf numFmtId="15" fontId="5" fillId="0" borderId="1" xfId="0" applyNumberFormat="1" applyFont="1" applyBorder="1" applyAlignment="1" applyProtection="1">
      <alignment horizontal="center" vertical="center" wrapText="1"/>
      <protection locked="0"/>
    </xf>
    <xf numFmtId="6" fontId="5" fillId="0" borderId="1" xfId="0" applyNumberFormat="1" applyFont="1" applyBorder="1" applyAlignment="1" applyProtection="1">
      <alignment horizontal="center" vertical="center" wrapText="1"/>
      <protection locked="0"/>
    </xf>
    <xf numFmtId="0" fontId="0" fillId="0" borderId="20" xfId="0" applyBorder="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0" xfId="0" applyFont="1" applyBorder="1" applyAlignment="1" applyProtection="1">
      <alignment horizontal="center" vertical="center" wrapText="1"/>
      <protection locked="0"/>
    </xf>
    <xf numFmtId="0" fontId="4" fillId="2" borderId="20" xfId="0" applyFont="1" applyFill="1" applyBorder="1" applyAlignment="1" applyProtection="1">
      <alignment horizontal="center" vertical="center"/>
      <protection locked="0"/>
    </xf>
    <xf numFmtId="0" fontId="0" fillId="0" borderId="1" xfId="0" applyFill="1" applyBorder="1" applyAlignment="1">
      <alignment horizontal="center" vertical="center" wrapText="1"/>
    </xf>
    <xf numFmtId="0" fontId="4" fillId="2"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174" fontId="5" fillId="0" borderId="1" xfId="0" applyNumberFormat="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5" fillId="0" borderId="20" xfId="0" applyFont="1" applyBorder="1" applyAlignment="1" applyProtection="1">
      <alignment horizontal="center"/>
      <protection locked="0"/>
    </xf>
    <xf numFmtId="0" fontId="4" fillId="2" borderId="1" xfId="0" applyFont="1" applyFill="1" applyBorder="1" applyAlignment="1" applyProtection="1">
      <alignment horizontal="left" vertical="top"/>
      <protection locked="0"/>
    </xf>
    <xf numFmtId="0" fontId="5" fillId="0" borderId="20" xfId="0" applyFont="1" applyBorder="1" applyAlignment="1" applyProtection="1">
      <alignment horizontal="center" vertical="center" wrapText="1"/>
      <protection locked="0"/>
    </xf>
    <xf numFmtId="174" fontId="5" fillId="0" borderId="1" xfId="0" applyNumberFormat="1" applyFont="1" applyBorder="1" applyAlignment="1">
      <alignment horizontal="center" vertical="center"/>
    </xf>
    <xf numFmtId="174"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174"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0" fillId="0" borderId="20" xfId="0" applyBorder="1" applyAlignment="1">
      <alignment horizontal="center"/>
    </xf>
    <xf numFmtId="0" fontId="4" fillId="2" borderId="1" xfId="0" applyFont="1" applyFill="1" applyBorder="1" applyAlignment="1" applyProtection="1">
      <alignment horizontal="left" vertical="center"/>
      <protection locked="0"/>
    </xf>
    <xf numFmtId="174"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xf>
    <xf numFmtId="14" fontId="5" fillId="0" borderId="1" xfId="0" applyNumberFormat="1"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xf>
    <xf numFmtId="0" fontId="0" fillId="0" borderId="1" xfId="0" applyBorder="1" applyAlignment="1">
      <alignment horizontal="justify" vertical="center"/>
    </xf>
    <xf numFmtId="0" fontId="5" fillId="0" borderId="1" xfId="0" applyFont="1" applyFill="1" applyBorder="1" applyAlignment="1" applyProtection="1">
      <alignment horizontal="justify" vertical="center"/>
      <protection locked="0"/>
    </xf>
    <xf numFmtId="0" fontId="5" fillId="0" borderId="1" xfId="0" applyFont="1" applyFill="1" applyBorder="1" applyAlignment="1">
      <alignment horizontal="justify" vertical="center" wrapText="1"/>
    </xf>
    <xf numFmtId="49" fontId="5" fillId="0" borderId="16" xfId="0" applyNumberFormat="1" applyFont="1" applyFill="1" applyBorder="1" applyAlignment="1" applyProtection="1">
      <alignment horizontal="justify" vertical="center" wrapText="1"/>
      <protection locked="0"/>
    </xf>
    <xf numFmtId="0" fontId="5" fillId="0" borderId="16" xfId="0" applyFont="1" applyFill="1" applyBorder="1" applyAlignment="1">
      <alignment horizontal="justify" vertical="center"/>
    </xf>
    <xf numFmtId="14" fontId="5" fillId="0" borderId="1"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protection locked="0"/>
    </xf>
    <xf numFmtId="17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xf>
    <xf numFmtId="49" fontId="5" fillId="0" borderId="16" xfId="0" applyNumberFormat="1" applyFont="1" applyFill="1" applyBorder="1" applyAlignment="1" applyProtection="1">
      <alignment horizontal="justify" vertical="center" wrapText="1"/>
      <protection locked="0"/>
    </xf>
    <xf numFmtId="0" fontId="5" fillId="0" borderId="1" xfId="0" applyNumberFormat="1"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protection locked="0"/>
    </xf>
    <xf numFmtId="0" fontId="5"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4" fontId="5" fillId="0" borderId="1" xfId="0" applyNumberFormat="1" applyFont="1" applyFill="1" applyBorder="1" applyAlignment="1" applyProtection="1">
      <alignment horizontal="center" vertical="center" wrapText="1"/>
      <protection locked="0"/>
    </xf>
    <xf numFmtId="174" fontId="5" fillId="0" borderId="1" xfId="0" applyNumberFormat="1" applyFont="1" applyFill="1" applyBorder="1" applyAlignment="1">
      <alignment horizontal="center" vertical="center" wrapText="1"/>
    </xf>
    <xf numFmtId="0" fontId="2" fillId="2" borderId="0" xfId="0" applyFont="1" applyFill="1" applyBorder="1" applyAlignment="1" applyProtection="1">
      <alignment horizontal="left"/>
      <protection/>
    </xf>
    <xf numFmtId="0" fontId="2" fillId="2" borderId="22" xfId="0" applyFont="1" applyFill="1" applyBorder="1" applyAlignment="1" applyProtection="1">
      <alignment horizontal="right"/>
      <protection/>
    </xf>
    <xf numFmtId="0" fontId="2" fillId="2" borderId="2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0" borderId="20" xfId="0" applyFont="1" applyFill="1" applyBorder="1" applyAlignment="1" applyProtection="1">
      <alignment horizontal="center"/>
      <protection locked="0"/>
    </xf>
    <xf numFmtId="0" fontId="4" fillId="2" borderId="1" xfId="0" applyFont="1" applyFill="1" applyBorder="1" applyAlignment="1" applyProtection="1">
      <alignment horizontal="left"/>
      <protection locked="0"/>
    </xf>
    <xf numFmtId="0" fontId="2" fillId="2" borderId="1" xfId="0" applyFont="1" applyFill="1" applyBorder="1" applyAlignment="1" applyProtection="1">
      <alignment horizontal="left"/>
      <protection/>
    </xf>
    <xf numFmtId="0" fontId="2" fillId="2" borderId="24"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2" fillId="2" borderId="25"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left" vertical="center" wrapText="1"/>
      <protection/>
    </xf>
    <xf numFmtId="0" fontId="2" fillId="2" borderId="26" xfId="0" applyFont="1" applyFill="1" applyBorder="1" applyAlignment="1" applyProtection="1">
      <alignment horizontal="left" vertical="center" wrapText="1"/>
      <protection/>
    </xf>
    <xf numFmtId="0" fontId="3" fillId="2" borderId="22" xfId="0" applyFont="1" applyFill="1" applyBorder="1" applyAlignment="1" applyProtection="1">
      <alignment horizontal="justify" vertical="center" wrapText="1"/>
      <protection/>
    </xf>
    <xf numFmtId="0" fontId="3" fillId="2" borderId="27" xfId="0" applyFont="1" applyFill="1" applyBorder="1" applyAlignment="1" applyProtection="1">
      <alignment horizontal="justify" vertical="center" wrapText="1"/>
      <protection/>
    </xf>
    <xf numFmtId="0" fontId="3" fillId="2" borderId="23" xfId="0" applyFont="1" applyFill="1" applyBorder="1" applyAlignment="1" applyProtection="1">
      <alignment horizontal="justify" vertical="center" wrapText="1"/>
      <protection/>
    </xf>
    <xf numFmtId="0" fontId="9" fillId="2" borderId="22" xfId="0" applyFont="1" applyFill="1" applyBorder="1" applyAlignment="1" applyProtection="1">
      <alignment horizontal="justify" vertical="center" wrapText="1"/>
      <protection/>
    </xf>
    <xf numFmtId="0" fontId="9" fillId="2" borderId="27" xfId="0" applyFont="1" applyFill="1" applyBorder="1" applyAlignment="1" applyProtection="1">
      <alignment horizontal="justify" vertical="center" wrapText="1"/>
      <protection/>
    </xf>
    <xf numFmtId="0" fontId="2" fillId="2" borderId="22" xfId="0"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 vertical="center"/>
      <protection/>
    </xf>
    <xf numFmtId="0" fontId="0" fillId="0" borderId="1" xfId="0" applyBorder="1" applyAlignment="1">
      <alignment vertical="center" wrapText="1"/>
    </xf>
    <xf numFmtId="0" fontId="0" fillId="0" borderId="1" xfId="0" applyFill="1" applyBorder="1" applyAlignment="1">
      <alignment/>
    </xf>
    <xf numFmtId="14" fontId="5" fillId="0" borderId="1" xfId="0" applyNumberFormat="1" applyFont="1" applyFill="1" applyBorder="1" applyAlignment="1" applyProtection="1">
      <alignment horizontal="justify" vertical="center"/>
      <protection/>
    </xf>
    <xf numFmtId="0" fontId="0" fillId="0" borderId="1" xfId="0" applyFill="1" applyBorder="1" applyAlignment="1">
      <alignment vertical="center"/>
    </xf>
    <xf numFmtId="0" fontId="5" fillId="0" borderId="16" xfId="0" applyNumberFormat="1" applyFont="1" applyFill="1" applyBorder="1" applyAlignment="1" applyProtection="1">
      <alignment horizontal="justify" vertical="center" wrapText="1"/>
      <protection locked="0"/>
    </xf>
    <xf numFmtId="0" fontId="0" fillId="0" borderId="16" xfId="0" applyFill="1" applyBorder="1" applyAlignment="1">
      <alignment horizontal="justify" vertical="center"/>
    </xf>
    <xf numFmtId="172"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justify" vertical="center" wrapText="1"/>
      <protection locked="0"/>
    </xf>
    <xf numFmtId="0" fontId="0" fillId="0" borderId="1" xfId="0" applyFill="1" applyBorder="1" applyAlignment="1">
      <alignment horizontal="justify" vertical="center"/>
    </xf>
    <xf numFmtId="0" fontId="5" fillId="0" borderId="1" xfId="0" applyFont="1" applyFill="1" applyBorder="1" applyAlignment="1" applyProtection="1">
      <alignment horizontal="justify" vertical="center"/>
      <protection/>
    </xf>
    <xf numFmtId="9" fontId="5" fillId="0" borderId="1"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wrapText="1"/>
      <protection locked="0"/>
    </xf>
    <xf numFmtId="0" fontId="0" fillId="0" borderId="16" xfId="0" applyBorder="1" applyAlignment="1">
      <alignment horizontal="justify" vertical="center"/>
    </xf>
    <xf numFmtId="9" fontId="2" fillId="2" borderId="15" xfId="0" applyNumberFormat="1" applyFont="1" applyFill="1" applyBorder="1" applyAlignment="1" applyProtection="1">
      <alignment horizontal="center" vertical="center" wrapText="1"/>
      <protection locked="0"/>
    </xf>
    <xf numFmtId="9" fontId="2" fillId="2" borderId="3" xfId="0" applyNumberFormat="1" applyFont="1" applyFill="1" applyBorder="1" applyAlignment="1" applyProtection="1">
      <alignment horizontal="center" vertical="center" wrapText="1"/>
      <protection locked="0"/>
    </xf>
    <xf numFmtId="9" fontId="2" fillId="2" borderId="25" xfId="0" applyNumberFormat="1" applyFont="1" applyFill="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protection locked="0"/>
    </xf>
    <xf numFmtId="9" fontId="3" fillId="2" borderId="6" xfId="0" applyNumberFormat="1" applyFont="1" applyFill="1" applyBorder="1" applyAlignment="1" applyProtection="1">
      <alignment horizontal="center" vertical="center" wrapText="1"/>
      <protection locked="0"/>
    </xf>
    <xf numFmtId="9" fontId="3" fillId="2" borderId="28"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172" fontId="3" fillId="2" borderId="1"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xf>
    <xf numFmtId="9" fontId="5" fillId="0" borderId="1" xfId="0" applyNumberFormat="1" applyFont="1" applyFill="1" applyBorder="1" applyAlignment="1" applyProtection="1">
      <alignment horizontal="center" vertical="center"/>
      <protection locked="0"/>
    </xf>
    <xf numFmtId="9" fontId="5" fillId="0" borderId="6" xfId="0" applyNumberFormat="1" applyFont="1" applyFill="1" applyBorder="1" applyAlignment="1" applyProtection="1">
      <alignment horizontal="center" vertical="center" wrapText="1"/>
      <protection locked="0"/>
    </xf>
    <xf numFmtId="9" fontId="5" fillId="0" borderId="26" xfId="0" applyNumberFormat="1" applyFont="1" applyFill="1" applyBorder="1" applyAlignment="1" applyProtection="1">
      <alignment horizontal="center" vertical="center" wrapText="1"/>
      <protection locked="0"/>
    </xf>
    <xf numFmtId="9" fontId="5" fillId="0" borderId="24"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9" fontId="5" fillId="0" borderId="1" xfId="0" applyNumberFormat="1" applyFont="1" applyFill="1" applyBorder="1" applyAlignment="1" applyProtection="1">
      <alignment horizontal="center" vertical="center"/>
      <protection/>
    </xf>
    <xf numFmtId="9" fontId="5" fillId="0" borderId="1" xfId="0" applyNumberFormat="1" applyFont="1" applyFill="1" applyBorder="1" applyAlignment="1" applyProtection="1">
      <alignment horizontal="center" vertical="center"/>
      <protection locked="0"/>
    </xf>
    <xf numFmtId="9" fontId="0" fillId="0" borderId="1" xfId="0" applyNumberForma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28"/>
  <sheetViews>
    <sheetView tabSelected="1" zoomScale="75" zoomScaleNormal="75" workbookViewId="0" topLeftCell="A1">
      <selection activeCell="A55" sqref="A55:A59"/>
    </sheetView>
  </sheetViews>
  <sheetFormatPr defaultColWidth="11.421875" defaultRowHeight="12.75"/>
  <cols>
    <col min="1" max="1" width="14.57421875" style="0" customWidth="1"/>
    <col min="2" max="2" width="7.57421875" style="0" customWidth="1"/>
    <col min="3" max="3" width="15.57421875" style="0" customWidth="1"/>
    <col min="4" max="4" width="12.421875" style="0" customWidth="1"/>
    <col min="5" max="5" width="13.140625" style="0" customWidth="1"/>
    <col min="6" max="6" width="8.00390625" style="0" customWidth="1"/>
    <col min="7" max="7" width="10.57421875" style="0" customWidth="1"/>
    <col min="8" max="8" width="13.8515625" style="0" customWidth="1"/>
    <col min="9" max="9" width="7.7109375" style="0" customWidth="1"/>
    <col min="10" max="10" width="7.8515625" style="0" customWidth="1"/>
    <col min="11" max="11" width="8.57421875" style="0" hidden="1" customWidth="1"/>
    <col min="12" max="12" width="10.140625" style="0" customWidth="1"/>
    <col min="13" max="13" width="8.8515625" style="0" hidden="1" customWidth="1"/>
    <col min="14" max="14" width="9.28125" style="0" hidden="1" customWidth="1"/>
    <col min="15" max="15" width="13.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30.140625" style="0" customWidth="1"/>
    <col min="27" max="27" width="25.00390625" style="0" customWidth="1"/>
    <col min="28" max="28" width="9.421875" style="295" customWidth="1"/>
    <col min="29" max="29" width="9.00390625" style="295" customWidth="1"/>
    <col min="30" max="30" width="13.140625" style="0" customWidth="1"/>
    <col min="31" max="31" width="9.140625" style="0" customWidth="1"/>
    <col min="32" max="32" width="10.57421875" style="0" customWidth="1"/>
    <col min="33" max="33" width="9.00390625" style="0" customWidth="1"/>
    <col min="34" max="37" width="0" style="0" hidden="1" customWidth="1"/>
    <col min="38" max="38" width="18.57421875" style="0" customWidth="1"/>
    <col min="40" max="40" width="11.00390625" style="0" customWidth="1"/>
  </cols>
  <sheetData>
    <row r="1" spans="1:38" ht="15.75">
      <c r="A1" s="1" t="s">
        <v>65</v>
      </c>
      <c r="B1" s="2"/>
      <c r="C1" s="3"/>
      <c r="D1" s="1"/>
      <c r="E1" s="1"/>
      <c r="F1" s="4"/>
      <c r="G1" s="4"/>
      <c r="H1" s="1"/>
      <c r="I1" s="5"/>
      <c r="J1" s="5"/>
      <c r="K1" s="3"/>
      <c r="L1" s="3"/>
      <c r="M1" s="6"/>
      <c r="N1" s="6"/>
      <c r="O1" s="7"/>
      <c r="P1" s="8"/>
      <c r="Q1" s="3"/>
      <c r="R1" s="3"/>
      <c r="S1" s="3"/>
      <c r="T1" s="3"/>
      <c r="U1" s="3"/>
      <c r="V1" s="3"/>
      <c r="W1" s="3"/>
      <c r="X1" s="3"/>
      <c r="Y1" s="3"/>
      <c r="Z1" s="9"/>
      <c r="AA1" s="9"/>
      <c r="AB1" s="282"/>
      <c r="AC1" s="282"/>
      <c r="AD1" s="10"/>
      <c r="AE1" s="4"/>
      <c r="AF1" s="4"/>
      <c r="AG1" s="4"/>
      <c r="AH1" s="11"/>
      <c r="AI1" s="12"/>
      <c r="AJ1" s="12"/>
      <c r="AK1" s="12"/>
      <c r="AL1" s="12"/>
    </row>
    <row r="2" spans="1:38" ht="15.75">
      <c r="A2" s="1" t="s">
        <v>66</v>
      </c>
      <c r="B2" s="2"/>
      <c r="C2" s="3"/>
      <c r="D2" s="1"/>
      <c r="E2" s="1"/>
      <c r="F2" s="4"/>
      <c r="G2" s="4"/>
      <c r="H2" s="1"/>
      <c r="I2" s="5"/>
      <c r="J2" s="5"/>
      <c r="K2" s="3"/>
      <c r="L2" s="3"/>
      <c r="M2" s="6"/>
      <c r="N2" s="6"/>
      <c r="O2" s="7"/>
      <c r="P2" s="8"/>
      <c r="Q2" s="3"/>
      <c r="R2" s="3"/>
      <c r="S2" s="3"/>
      <c r="T2" s="3"/>
      <c r="U2" s="3"/>
      <c r="V2" s="3"/>
      <c r="W2" s="3"/>
      <c r="X2" s="3"/>
      <c r="Y2" s="3"/>
      <c r="Z2" s="9"/>
      <c r="AA2" s="9"/>
      <c r="AB2" s="282"/>
      <c r="AC2" s="282"/>
      <c r="AD2" s="10"/>
      <c r="AE2" s="4"/>
      <c r="AF2" s="4"/>
      <c r="AG2" s="4"/>
      <c r="AH2" s="11"/>
      <c r="AI2" s="12"/>
      <c r="AJ2" s="12"/>
      <c r="AK2" s="12"/>
      <c r="AL2" s="12"/>
    </row>
    <row r="3" spans="1:38" ht="15.75">
      <c r="A3" s="10" t="s">
        <v>67</v>
      </c>
      <c r="B3" s="13"/>
      <c r="C3" s="14"/>
      <c r="D3" s="10"/>
      <c r="E3" s="10"/>
      <c r="F3" s="4"/>
      <c r="G3" s="4"/>
      <c r="H3" s="10"/>
      <c r="I3" s="5"/>
      <c r="J3" s="5"/>
      <c r="K3" s="14"/>
      <c r="L3" s="14"/>
      <c r="M3" s="6"/>
      <c r="N3" s="6"/>
      <c r="O3" s="7"/>
      <c r="P3" s="8"/>
      <c r="Q3" s="14"/>
      <c r="R3" s="14"/>
      <c r="S3" s="14"/>
      <c r="T3" s="14"/>
      <c r="U3" s="14"/>
      <c r="V3" s="14"/>
      <c r="W3" s="14"/>
      <c r="X3" s="14"/>
      <c r="Y3" s="14"/>
      <c r="Z3" s="9"/>
      <c r="AA3" s="9"/>
      <c r="AB3" s="282"/>
      <c r="AC3" s="282"/>
      <c r="AD3" s="10"/>
      <c r="AE3" s="4"/>
      <c r="AF3" s="4"/>
      <c r="AG3" s="4"/>
      <c r="AH3" s="11"/>
      <c r="AI3" s="12"/>
      <c r="AJ3" s="12"/>
      <c r="AK3" s="12"/>
      <c r="AL3" s="12"/>
    </row>
    <row r="4" spans="1:38" ht="12.75">
      <c r="A4" s="362"/>
      <c r="B4" s="362"/>
      <c r="C4" s="362"/>
      <c r="D4" s="362"/>
      <c r="E4" s="362"/>
      <c r="F4" s="362"/>
      <c r="G4" s="362"/>
      <c r="H4" s="362"/>
      <c r="I4" s="362"/>
      <c r="J4" s="362"/>
      <c r="K4" s="362"/>
      <c r="L4" s="362"/>
      <c r="M4" s="362"/>
      <c r="N4" s="362"/>
      <c r="O4" s="362"/>
      <c r="P4" s="362"/>
      <c r="Q4" s="362"/>
      <c r="R4" s="362"/>
      <c r="S4" s="362"/>
      <c r="T4" s="362"/>
      <c r="U4" s="362"/>
      <c r="V4" s="16"/>
      <c r="W4" s="16"/>
      <c r="X4" s="16"/>
      <c r="Y4" s="16"/>
      <c r="Z4" s="17"/>
      <c r="AA4" s="17"/>
      <c r="AB4" s="283"/>
      <c r="AC4" s="283"/>
      <c r="AD4" s="15"/>
      <c r="AE4" s="18"/>
      <c r="AF4" s="18"/>
      <c r="AG4" s="18"/>
      <c r="AH4" s="19"/>
      <c r="AI4" s="20"/>
      <c r="AJ4" s="20"/>
      <c r="AK4" s="20"/>
      <c r="AL4" s="20"/>
    </row>
    <row r="5" spans="1:38" ht="78.75">
      <c r="A5" s="363" t="s">
        <v>68</v>
      </c>
      <c r="B5" s="364"/>
      <c r="C5" s="21" t="s">
        <v>69</v>
      </c>
      <c r="D5" s="21" t="s">
        <v>70</v>
      </c>
      <c r="E5" s="16"/>
      <c r="F5" s="18"/>
      <c r="G5" s="18"/>
      <c r="H5" s="15"/>
      <c r="I5" s="22"/>
      <c r="J5" s="22"/>
      <c r="K5" s="16"/>
      <c r="L5" s="16"/>
      <c r="M5" s="23"/>
      <c r="N5" s="23"/>
      <c r="O5" s="24"/>
      <c r="P5" s="25"/>
      <c r="Q5" s="16"/>
      <c r="R5" s="16"/>
      <c r="S5" s="16"/>
      <c r="T5" s="16"/>
      <c r="U5" s="16"/>
      <c r="V5" s="16"/>
      <c r="W5" s="16"/>
      <c r="X5" s="16"/>
      <c r="Y5" s="16"/>
      <c r="Z5" s="17"/>
      <c r="AA5" s="17"/>
      <c r="AB5" s="283"/>
      <c r="AC5" s="283"/>
      <c r="AD5" s="15"/>
      <c r="AE5" s="18"/>
      <c r="AF5" s="18"/>
      <c r="AG5" s="18"/>
      <c r="AH5" s="19"/>
      <c r="AI5" s="20"/>
      <c r="AJ5" s="20"/>
      <c r="AK5" s="20"/>
      <c r="AL5" s="20"/>
    </row>
    <row r="6" spans="1:38" ht="12.75">
      <c r="A6" s="365" t="s">
        <v>407</v>
      </c>
      <c r="B6" s="365"/>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283"/>
      <c r="AC6" s="283"/>
      <c r="AD6" s="15"/>
      <c r="AE6" s="18"/>
      <c r="AF6" s="18"/>
      <c r="AG6" s="18"/>
      <c r="AH6" s="19"/>
      <c r="AI6" s="20"/>
      <c r="AJ6" s="20"/>
      <c r="AK6" s="20"/>
      <c r="AL6" s="20"/>
    </row>
    <row r="7" spans="1:38" ht="12.75">
      <c r="A7" s="368"/>
      <c r="B7" s="368"/>
      <c r="C7" s="368"/>
      <c r="D7" s="368"/>
      <c r="E7" s="369"/>
      <c r="F7" s="369"/>
      <c r="G7" s="369"/>
      <c r="H7" s="369"/>
      <c r="I7" s="369"/>
      <c r="J7" s="369"/>
      <c r="K7" s="369"/>
      <c r="L7" s="369"/>
      <c r="M7" s="369"/>
      <c r="N7" s="369"/>
      <c r="O7" s="369"/>
      <c r="P7" s="369"/>
      <c r="Q7" s="29"/>
      <c r="R7" s="29"/>
      <c r="S7" s="29"/>
      <c r="T7" s="29"/>
      <c r="U7" s="29"/>
      <c r="V7" s="29"/>
      <c r="W7" s="29"/>
      <c r="X7" s="29"/>
      <c r="Y7" s="29"/>
      <c r="Z7" s="17"/>
      <c r="AA7" s="17"/>
      <c r="AB7" s="283"/>
      <c r="AC7" s="283"/>
      <c r="AD7" s="15"/>
      <c r="AE7" s="18"/>
      <c r="AF7" s="18"/>
      <c r="AG7" s="18"/>
      <c r="AH7" s="19"/>
      <c r="AI7" s="30"/>
      <c r="AJ7" s="30"/>
      <c r="AK7" s="30"/>
      <c r="AL7" s="30"/>
    </row>
    <row r="8" spans="1:38" ht="12.75">
      <c r="A8" s="31"/>
      <c r="B8" s="370" t="s">
        <v>71</v>
      </c>
      <c r="C8" s="370"/>
      <c r="D8" s="370"/>
      <c r="E8" s="370"/>
      <c r="F8" s="370"/>
      <c r="G8" s="370"/>
      <c r="H8" s="370"/>
      <c r="I8" s="370"/>
      <c r="J8" s="370"/>
      <c r="K8" s="370"/>
      <c r="L8" s="110"/>
      <c r="M8" s="371"/>
      <c r="N8" s="371"/>
      <c r="O8" s="371"/>
      <c r="P8" s="371"/>
      <c r="Q8" s="371"/>
      <c r="R8" s="371"/>
      <c r="S8" s="371"/>
      <c r="T8" s="371"/>
      <c r="U8" s="371"/>
      <c r="V8" s="371"/>
      <c r="W8" s="371"/>
      <c r="X8" s="371"/>
      <c r="Y8" s="372"/>
      <c r="Z8" s="379" t="s">
        <v>72</v>
      </c>
      <c r="AA8" s="379" t="s">
        <v>73</v>
      </c>
      <c r="AB8" s="408" t="s">
        <v>114</v>
      </c>
      <c r="AC8" s="409"/>
      <c r="AD8" s="376" t="s">
        <v>74</v>
      </c>
      <c r="AE8" s="371"/>
      <c r="AF8" s="371"/>
      <c r="AG8" s="371"/>
      <c r="AH8" s="32"/>
      <c r="AI8" s="33"/>
      <c r="AJ8" s="33"/>
      <c r="AK8" s="34"/>
      <c r="AL8" s="379" t="s">
        <v>75</v>
      </c>
    </row>
    <row r="9" spans="1:38" ht="12.75">
      <c r="A9" s="370" t="s">
        <v>76</v>
      </c>
      <c r="B9" s="370" t="s">
        <v>77</v>
      </c>
      <c r="C9" s="370" t="s">
        <v>78</v>
      </c>
      <c r="D9" s="370" t="s">
        <v>79</v>
      </c>
      <c r="E9" s="370" t="s">
        <v>80</v>
      </c>
      <c r="F9" s="382" t="s">
        <v>81</v>
      </c>
      <c r="G9" s="382"/>
      <c r="H9" s="383" t="s">
        <v>82</v>
      </c>
      <c r="I9" s="376" t="s">
        <v>83</v>
      </c>
      <c r="J9" s="371"/>
      <c r="K9" s="372"/>
      <c r="L9" s="118"/>
      <c r="M9" s="373"/>
      <c r="N9" s="373"/>
      <c r="O9" s="374"/>
      <c r="P9" s="374"/>
      <c r="Q9" s="374"/>
      <c r="R9" s="374"/>
      <c r="S9" s="374"/>
      <c r="T9" s="374"/>
      <c r="U9" s="374"/>
      <c r="V9" s="374"/>
      <c r="W9" s="374"/>
      <c r="X9" s="374"/>
      <c r="Y9" s="375"/>
      <c r="Z9" s="379"/>
      <c r="AA9" s="379"/>
      <c r="AB9" s="410"/>
      <c r="AC9" s="411"/>
      <c r="AD9" s="377"/>
      <c r="AE9" s="374"/>
      <c r="AF9" s="374"/>
      <c r="AG9" s="374"/>
      <c r="AH9" s="35"/>
      <c r="AI9" s="36"/>
      <c r="AJ9" s="36"/>
      <c r="AK9" s="37"/>
      <c r="AL9" s="379"/>
    </row>
    <row r="10" spans="1:38" ht="60" customHeight="1">
      <c r="A10" s="370"/>
      <c r="B10" s="370"/>
      <c r="C10" s="370"/>
      <c r="D10" s="370"/>
      <c r="E10" s="370"/>
      <c r="F10" s="382"/>
      <c r="G10" s="382"/>
      <c r="H10" s="384"/>
      <c r="I10" s="377"/>
      <c r="J10" s="374"/>
      <c r="K10" s="375"/>
      <c r="L10" s="385" t="s">
        <v>408</v>
      </c>
      <c r="M10" s="386"/>
      <c r="N10" s="387"/>
      <c r="O10" s="388" t="s">
        <v>84</v>
      </c>
      <c r="P10" s="389"/>
      <c r="Q10" s="370" t="s">
        <v>85</v>
      </c>
      <c r="R10" s="370"/>
      <c r="S10" s="370"/>
      <c r="T10" s="390" t="s">
        <v>86</v>
      </c>
      <c r="U10" s="391"/>
      <c r="V10" s="392"/>
      <c r="W10" s="390" t="s">
        <v>87</v>
      </c>
      <c r="X10" s="391"/>
      <c r="Y10" s="392"/>
      <c r="Z10" s="379"/>
      <c r="AA10" s="379"/>
      <c r="AB10" s="412" t="s">
        <v>115</v>
      </c>
      <c r="AC10" s="412" t="s">
        <v>116</v>
      </c>
      <c r="AD10" s="381" t="s">
        <v>88</v>
      </c>
      <c r="AE10" s="382" t="s">
        <v>89</v>
      </c>
      <c r="AF10" s="416" t="s">
        <v>90</v>
      </c>
      <c r="AG10" s="119" t="s">
        <v>91</v>
      </c>
      <c r="AH10" s="120"/>
      <c r="AI10" s="378" t="s">
        <v>92</v>
      </c>
      <c r="AJ10" s="378"/>
      <c r="AK10" s="378"/>
      <c r="AL10" s="379"/>
    </row>
    <row r="11" spans="1:38" ht="33.75" customHeight="1" thickBot="1">
      <c r="A11" s="381"/>
      <c r="B11" s="381"/>
      <c r="C11" s="381"/>
      <c r="D11" s="381"/>
      <c r="E11" s="381"/>
      <c r="F11" s="38" t="s">
        <v>93</v>
      </c>
      <c r="G11" s="39" t="s">
        <v>94</v>
      </c>
      <c r="H11" s="384"/>
      <c r="I11" s="40" t="s">
        <v>95</v>
      </c>
      <c r="J11" s="40" t="s">
        <v>96</v>
      </c>
      <c r="K11" s="42" t="s">
        <v>97</v>
      </c>
      <c r="L11" s="121" t="s">
        <v>409</v>
      </c>
      <c r="M11" s="121" t="s">
        <v>98</v>
      </c>
      <c r="N11" s="121" t="s">
        <v>99</v>
      </c>
      <c r="O11" s="109" t="s">
        <v>410</v>
      </c>
      <c r="P11" s="122" t="s">
        <v>100</v>
      </c>
      <c r="Q11" s="42" t="s">
        <v>101</v>
      </c>
      <c r="R11" s="42" t="s">
        <v>102</v>
      </c>
      <c r="S11" s="42" t="s">
        <v>103</v>
      </c>
      <c r="T11" s="42" t="s">
        <v>104</v>
      </c>
      <c r="U11" s="42" t="s">
        <v>105</v>
      </c>
      <c r="V11" s="42" t="s">
        <v>106</v>
      </c>
      <c r="W11" s="42" t="s">
        <v>107</v>
      </c>
      <c r="X11" s="42" t="s">
        <v>108</v>
      </c>
      <c r="Y11" s="42" t="s">
        <v>109</v>
      </c>
      <c r="Z11" s="380"/>
      <c r="AA11" s="380"/>
      <c r="AB11" s="413"/>
      <c r="AC11" s="413"/>
      <c r="AD11" s="414"/>
      <c r="AE11" s="415"/>
      <c r="AF11" s="417"/>
      <c r="AG11" s="123" t="s">
        <v>411</v>
      </c>
      <c r="AH11" s="124" t="s">
        <v>110</v>
      </c>
      <c r="AI11" s="45" t="s">
        <v>111</v>
      </c>
      <c r="AJ11" s="45" t="s">
        <v>112</v>
      </c>
      <c r="AK11" s="45" t="s">
        <v>113</v>
      </c>
      <c r="AL11" s="380"/>
    </row>
    <row r="12" spans="1:38" ht="13.5" thickBot="1">
      <c r="A12" s="43" t="s">
        <v>117</v>
      </c>
      <c r="B12" s="44"/>
      <c r="C12" s="44"/>
      <c r="D12" s="44"/>
      <c r="E12" s="44"/>
      <c r="F12" s="44"/>
      <c r="G12" s="44"/>
      <c r="H12" s="44"/>
      <c r="I12" s="44"/>
      <c r="J12" s="46"/>
      <c r="K12" s="47"/>
      <c r="L12" s="47"/>
      <c r="M12" s="48"/>
      <c r="N12" s="48"/>
      <c r="O12" s="49"/>
      <c r="P12" s="50"/>
      <c r="Q12" s="47"/>
      <c r="R12" s="47"/>
      <c r="S12" s="47"/>
      <c r="T12" s="47"/>
      <c r="U12" s="47"/>
      <c r="V12" s="47"/>
      <c r="W12" s="47"/>
      <c r="X12" s="47"/>
      <c r="Y12" s="47"/>
      <c r="Z12" s="51"/>
      <c r="AA12" s="51"/>
      <c r="AB12" s="284"/>
      <c r="AC12" s="284"/>
      <c r="AD12" s="52"/>
      <c r="AE12" s="53"/>
      <c r="AF12" s="53"/>
      <c r="AG12" s="53"/>
      <c r="AH12" s="54"/>
      <c r="AI12" s="55"/>
      <c r="AJ12" s="55"/>
      <c r="AK12" s="55"/>
      <c r="AL12" s="56"/>
    </row>
    <row r="13" spans="1:38" ht="13.5" thickBot="1">
      <c r="A13" s="206" t="s">
        <v>118</v>
      </c>
      <c r="B13" s="57"/>
      <c r="C13" s="57"/>
      <c r="D13" s="57"/>
      <c r="E13" s="57"/>
      <c r="F13" s="57"/>
      <c r="G13" s="57"/>
      <c r="H13" s="57"/>
      <c r="I13" s="57"/>
      <c r="J13" s="58"/>
      <c r="K13" s="59"/>
      <c r="L13" s="59"/>
      <c r="M13" s="60"/>
      <c r="N13" s="60"/>
      <c r="O13" s="61"/>
      <c r="P13" s="62"/>
      <c r="Q13" s="59"/>
      <c r="R13" s="59"/>
      <c r="S13" s="59"/>
      <c r="T13" s="59"/>
      <c r="U13" s="59"/>
      <c r="V13" s="59"/>
      <c r="W13" s="59"/>
      <c r="X13" s="59"/>
      <c r="Y13" s="59"/>
      <c r="Z13" s="114"/>
      <c r="AA13" s="63"/>
      <c r="AB13" s="285"/>
      <c r="AC13" s="285"/>
      <c r="AD13" s="64"/>
      <c r="AE13" s="65"/>
      <c r="AF13" s="65"/>
      <c r="AG13" s="65"/>
      <c r="AH13" s="66"/>
      <c r="AI13" s="67"/>
      <c r="AJ13" s="67"/>
      <c r="AK13" s="67"/>
      <c r="AL13" s="68"/>
    </row>
    <row r="14" spans="1:38" ht="90">
      <c r="A14" s="70" t="s">
        <v>120</v>
      </c>
      <c r="B14" s="71" t="s">
        <v>121</v>
      </c>
      <c r="C14" s="72" t="s">
        <v>122</v>
      </c>
      <c r="D14" s="72" t="s">
        <v>123</v>
      </c>
      <c r="E14" s="72" t="s">
        <v>124</v>
      </c>
      <c r="F14" s="73">
        <v>38353</v>
      </c>
      <c r="G14" s="73">
        <v>38717</v>
      </c>
      <c r="H14" s="72" t="s">
        <v>125</v>
      </c>
      <c r="I14" s="71">
        <v>1</v>
      </c>
      <c r="J14" s="71" t="s">
        <v>126</v>
      </c>
      <c r="K14" s="74"/>
      <c r="L14" s="72">
        <v>1</v>
      </c>
      <c r="M14" s="72"/>
      <c r="N14" s="72">
        <f>SUM(M14:M14)</f>
        <v>0</v>
      </c>
      <c r="O14" s="207">
        <v>38717</v>
      </c>
      <c r="P14" s="72"/>
      <c r="Q14" s="72" t="e">
        <f>IF(AND(I14=0),"Sin Meta para el Indicador",IF(AND(#REF!&gt;$C$6,#REF!=$D$6,#REF!&gt;#REF!,#REF!&lt;=#REF!,#REF!=I14),"Cumplida",IF(AND(#REF!&gt;$C$6,#REF!&lt;$D$6,#REF!&lt;=#REF!,#REF!=I14),"Cumplida Anticipadamente",IF(AND(#REF!&gt;$D$6,#REF!&lt;#REF!,#REF!=I14),"Cumplida Extemporaneamente",IF(AND(#REF!&gt;=$C$6,#REF!&lt;=#REF!,#REF!&lt;I14),"En Proceso",IF(AND(#REF!=0),"No Iniciada","No Concluida"))))))</f>
        <v>#REF!</v>
      </c>
      <c r="R14" s="72" t="e">
        <f>IF(AND(J14=0),"Sin Meta para el Indicador",IF(AND(P14&gt;$C$7,P14=$D$7,P14&gt;#REF!,P14&lt;=#REF!,M14=J14),"Cumplida",IF(AND(P14&gt;$C$7,P14&lt;$D$7,P14&lt;=#REF!,M14=J14),"Cumplida Anticipadamente",IF(AND(P14&gt;$D$7,P14&lt;#REF!,M14=J14),"Cumplida Extemporaneamente",IF(AND(P14&gt;=$C$7,P14&lt;=#REF!,M14&lt;J14),"En Proceso",IF(AND(M14=0),"No Iniciada","No Concluida"))))))</f>
        <v>#REF!</v>
      </c>
      <c r="S14" s="72">
        <f>BX14</f>
        <v>0</v>
      </c>
      <c r="T14" s="72" t="e">
        <f>IF(AND(I14=0),0,(#REF!/I14))</f>
        <v>#REF!</v>
      </c>
      <c r="U14" s="72" t="e">
        <f>IF(AND(J14=0),0,(M14/J14))</f>
        <v>#VALUE!</v>
      </c>
      <c r="V14" s="72" t="e">
        <f>(T14+U14)/2</f>
        <v>#REF!</v>
      </c>
      <c r="W14" s="72"/>
      <c r="X14" s="72"/>
      <c r="Y14" s="72"/>
      <c r="Z14" s="208" t="s">
        <v>15</v>
      </c>
      <c r="AA14" s="208"/>
      <c r="AB14" s="286">
        <v>1</v>
      </c>
      <c r="AC14" s="286">
        <v>1</v>
      </c>
      <c r="AD14" s="208" t="s">
        <v>119</v>
      </c>
      <c r="AE14" s="125">
        <v>38353</v>
      </c>
      <c r="AF14" s="125">
        <v>38411</v>
      </c>
      <c r="AG14" s="209">
        <v>38717</v>
      </c>
      <c r="AH14" s="72"/>
      <c r="AI14" s="72"/>
      <c r="AJ14" s="72"/>
      <c r="AK14" s="72"/>
      <c r="AL14" s="210" t="s">
        <v>45</v>
      </c>
    </row>
    <row r="15" spans="1:38" ht="12.75">
      <c r="A15" s="211" t="s">
        <v>127</v>
      </c>
      <c r="B15" s="212"/>
      <c r="C15" s="212"/>
      <c r="D15" s="212"/>
      <c r="E15" s="212"/>
      <c r="F15" s="213"/>
      <c r="G15" s="213"/>
      <c r="H15" s="212"/>
      <c r="I15" s="212"/>
      <c r="J15" s="212"/>
      <c r="K15" s="214"/>
      <c r="L15" s="214"/>
      <c r="M15" s="215"/>
      <c r="N15" s="215"/>
      <c r="O15" s="216"/>
      <c r="P15" s="217"/>
      <c r="Q15" s="214"/>
      <c r="R15" s="214"/>
      <c r="S15" s="214"/>
      <c r="T15" s="214"/>
      <c r="U15" s="214"/>
      <c r="V15" s="214"/>
      <c r="W15" s="214"/>
      <c r="X15" s="214"/>
      <c r="Y15" s="214"/>
      <c r="Z15" s="218"/>
      <c r="AA15" s="218"/>
      <c r="AB15" s="287"/>
      <c r="AC15" s="287"/>
      <c r="AD15" s="220"/>
      <c r="AE15" s="221"/>
      <c r="AF15" s="221"/>
      <c r="AG15" s="221"/>
      <c r="AH15" s="222"/>
      <c r="AI15" s="223"/>
      <c r="AJ15" s="223"/>
      <c r="AK15" s="223"/>
      <c r="AL15" s="224"/>
    </row>
    <row r="16" spans="1:38" ht="12.75">
      <c r="A16" s="366"/>
      <c r="B16" s="367" t="s">
        <v>128</v>
      </c>
      <c r="C16" s="367"/>
      <c r="D16" s="367"/>
      <c r="E16" s="367"/>
      <c r="F16" s="213"/>
      <c r="G16" s="213"/>
      <c r="H16" s="212"/>
      <c r="I16" s="212"/>
      <c r="J16" s="212"/>
      <c r="K16" s="214"/>
      <c r="L16" s="214"/>
      <c r="M16" s="215"/>
      <c r="N16" s="215"/>
      <c r="O16" s="216"/>
      <c r="P16" s="217"/>
      <c r="Q16" s="214"/>
      <c r="R16" s="214"/>
      <c r="S16" s="214"/>
      <c r="T16" s="214"/>
      <c r="U16" s="214"/>
      <c r="V16" s="214"/>
      <c r="W16" s="214"/>
      <c r="X16" s="214"/>
      <c r="Y16" s="214"/>
      <c r="Z16" s="218"/>
      <c r="AA16" s="218"/>
      <c r="AB16" s="287"/>
      <c r="AC16" s="287"/>
      <c r="AD16" s="220"/>
      <c r="AE16" s="221"/>
      <c r="AF16" s="221"/>
      <c r="AG16" s="221"/>
      <c r="AH16" s="222"/>
      <c r="AI16" s="223"/>
      <c r="AJ16" s="223"/>
      <c r="AK16" s="223"/>
      <c r="AL16" s="224"/>
    </row>
    <row r="17" spans="1:38" ht="12.75" customHeight="1">
      <c r="A17" s="366"/>
      <c r="B17" s="225" t="s">
        <v>129</v>
      </c>
      <c r="C17" s="225"/>
      <c r="D17" s="225"/>
      <c r="E17" s="225"/>
      <c r="F17" s="225"/>
      <c r="G17" s="225"/>
      <c r="H17" s="225"/>
      <c r="I17" s="225"/>
      <c r="J17" s="225"/>
      <c r="K17" s="214"/>
      <c r="L17" s="214"/>
      <c r="M17" s="215"/>
      <c r="N17" s="215"/>
      <c r="O17" s="216"/>
      <c r="P17" s="217"/>
      <c r="Q17" s="214"/>
      <c r="R17" s="214"/>
      <c r="S17" s="214"/>
      <c r="T17" s="214"/>
      <c r="U17" s="214"/>
      <c r="V17" s="214"/>
      <c r="W17" s="214"/>
      <c r="X17" s="214"/>
      <c r="Y17" s="214"/>
      <c r="Z17" s="218"/>
      <c r="AA17" s="218"/>
      <c r="AB17" s="287"/>
      <c r="AC17" s="287"/>
      <c r="AD17" s="220"/>
      <c r="AE17" s="221"/>
      <c r="AF17" s="221"/>
      <c r="AG17" s="221"/>
      <c r="AH17" s="222"/>
      <c r="AI17" s="223"/>
      <c r="AJ17" s="223"/>
      <c r="AK17" s="223"/>
      <c r="AL17" s="224"/>
    </row>
    <row r="18" spans="1:38" ht="54" customHeight="1">
      <c r="A18" s="307" t="s">
        <v>120</v>
      </c>
      <c r="B18" s="299" t="s">
        <v>219</v>
      </c>
      <c r="C18" s="347" t="s">
        <v>220</v>
      </c>
      <c r="D18" s="359" t="s">
        <v>221</v>
      </c>
      <c r="E18" s="329" t="s">
        <v>222</v>
      </c>
      <c r="F18" s="360">
        <v>38384</v>
      </c>
      <c r="G18" s="360">
        <v>38717</v>
      </c>
      <c r="H18" s="329" t="s">
        <v>223</v>
      </c>
      <c r="I18" s="329">
        <v>10</v>
      </c>
      <c r="J18" s="329">
        <v>25</v>
      </c>
      <c r="K18" s="75"/>
      <c r="L18" s="350">
        <v>29</v>
      </c>
      <c r="M18" s="127"/>
      <c r="N18" s="127"/>
      <c r="O18" s="336">
        <v>38717</v>
      </c>
      <c r="P18" s="129"/>
      <c r="Q18" s="76"/>
      <c r="R18" s="76"/>
      <c r="S18" s="76"/>
      <c r="T18" s="76"/>
      <c r="U18" s="76"/>
      <c r="V18" s="76"/>
      <c r="W18" s="76"/>
      <c r="X18" s="76"/>
      <c r="Y18" s="76"/>
      <c r="Z18" s="328" t="s">
        <v>16</v>
      </c>
      <c r="AA18" s="340"/>
      <c r="AB18" s="418">
        <v>1</v>
      </c>
      <c r="AC18" s="418">
        <f>29/25</f>
        <v>1.16</v>
      </c>
      <c r="AD18" s="111" t="s">
        <v>152</v>
      </c>
      <c r="AE18" s="112">
        <v>38384</v>
      </c>
      <c r="AF18" s="78">
        <v>38717</v>
      </c>
      <c r="AG18" s="128">
        <v>38700</v>
      </c>
      <c r="AH18" s="132"/>
      <c r="AI18" s="133"/>
      <c r="AJ18" s="133"/>
      <c r="AK18" s="133"/>
      <c r="AL18" s="134" t="s">
        <v>17</v>
      </c>
    </row>
    <row r="19" spans="1:38" ht="48" customHeight="1">
      <c r="A19" s="307"/>
      <c r="B19" s="299"/>
      <c r="C19" s="347"/>
      <c r="D19" s="359"/>
      <c r="E19" s="329"/>
      <c r="F19" s="360"/>
      <c r="G19" s="360"/>
      <c r="H19" s="329"/>
      <c r="I19" s="329"/>
      <c r="J19" s="329"/>
      <c r="K19" s="75"/>
      <c r="L19" s="338"/>
      <c r="M19" s="127"/>
      <c r="N19" s="127"/>
      <c r="O19" s="336"/>
      <c r="P19" s="129"/>
      <c r="Q19" s="76"/>
      <c r="R19" s="76"/>
      <c r="S19" s="76"/>
      <c r="T19" s="76"/>
      <c r="U19" s="76"/>
      <c r="V19" s="76"/>
      <c r="W19" s="76"/>
      <c r="X19" s="76"/>
      <c r="Y19" s="76"/>
      <c r="Z19" s="328"/>
      <c r="AA19" s="340"/>
      <c r="AB19" s="418"/>
      <c r="AC19" s="418"/>
      <c r="AD19" s="111" t="s">
        <v>153</v>
      </c>
      <c r="AE19" s="112">
        <v>38671</v>
      </c>
      <c r="AF19" s="78">
        <v>38671</v>
      </c>
      <c r="AG19" s="128">
        <v>38686</v>
      </c>
      <c r="AH19" s="132"/>
      <c r="AI19" s="133"/>
      <c r="AJ19" s="133"/>
      <c r="AK19" s="133"/>
      <c r="AL19" s="134" t="s">
        <v>61</v>
      </c>
    </row>
    <row r="20" spans="1:38" ht="56.25">
      <c r="A20" s="307"/>
      <c r="B20" s="79"/>
      <c r="C20" s="80"/>
      <c r="D20" s="81"/>
      <c r="E20" s="82"/>
      <c r="F20" s="83"/>
      <c r="G20" s="84"/>
      <c r="H20" s="79"/>
      <c r="I20" s="79" t="s">
        <v>224</v>
      </c>
      <c r="J20" s="79">
        <v>2</v>
      </c>
      <c r="K20" s="75"/>
      <c r="L20" s="135">
        <v>2</v>
      </c>
      <c r="M20" s="127"/>
      <c r="N20" s="127"/>
      <c r="O20" s="128">
        <v>38717</v>
      </c>
      <c r="P20" s="129"/>
      <c r="Q20" s="76"/>
      <c r="R20" s="76"/>
      <c r="S20" s="76"/>
      <c r="T20" s="76"/>
      <c r="U20" s="76"/>
      <c r="V20" s="76"/>
      <c r="W20" s="76"/>
      <c r="X20" s="76"/>
      <c r="Y20" s="76"/>
      <c r="Z20" s="130" t="s">
        <v>18</v>
      </c>
      <c r="AA20" s="130"/>
      <c r="AB20" s="289">
        <v>1</v>
      </c>
      <c r="AC20" s="289">
        <v>1</v>
      </c>
      <c r="AD20" s="138" t="s">
        <v>154</v>
      </c>
      <c r="AE20" s="139">
        <v>38534</v>
      </c>
      <c r="AF20" s="78">
        <v>38717</v>
      </c>
      <c r="AG20" s="128">
        <v>38717</v>
      </c>
      <c r="AH20" s="132"/>
      <c r="AI20" s="133"/>
      <c r="AJ20" s="133"/>
      <c r="AK20" s="133"/>
      <c r="AL20" s="134" t="s">
        <v>2</v>
      </c>
    </row>
    <row r="21" spans="1:38" ht="38.25" customHeight="1">
      <c r="A21" s="307"/>
      <c r="B21" s="79" t="s">
        <v>225</v>
      </c>
      <c r="C21" s="69" t="s">
        <v>226</v>
      </c>
      <c r="D21" s="81" t="s">
        <v>221</v>
      </c>
      <c r="E21" s="82" t="s">
        <v>227</v>
      </c>
      <c r="F21" s="83">
        <v>38353</v>
      </c>
      <c r="G21" s="84">
        <v>38717</v>
      </c>
      <c r="H21" s="79" t="s">
        <v>228</v>
      </c>
      <c r="I21" s="79" t="s">
        <v>224</v>
      </c>
      <c r="J21" s="79">
        <v>1</v>
      </c>
      <c r="K21" s="75"/>
      <c r="L21" s="126">
        <v>1</v>
      </c>
      <c r="M21" s="127"/>
      <c r="N21" s="127"/>
      <c r="O21" s="128">
        <v>38667</v>
      </c>
      <c r="P21" s="129"/>
      <c r="Q21" s="76"/>
      <c r="R21" s="76"/>
      <c r="S21" s="76"/>
      <c r="T21" s="76"/>
      <c r="U21" s="76"/>
      <c r="V21" s="76"/>
      <c r="W21" s="76"/>
      <c r="X21" s="76"/>
      <c r="Y21" s="76"/>
      <c r="Z21" s="130" t="s">
        <v>19</v>
      </c>
      <c r="AA21" s="281"/>
      <c r="AB21" s="288">
        <v>1</v>
      </c>
      <c r="AC21" s="288">
        <v>1</v>
      </c>
      <c r="AD21" s="111" t="s">
        <v>155</v>
      </c>
      <c r="AE21" s="139">
        <v>38353</v>
      </c>
      <c r="AF21" s="78">
        <v>38717</v>
      </c>
      <c r="AG21" s="128">
        <v>38667</v>
      </c>
      <c r="AH21" s="132"/>
      <c r="AI21" s="133"/>
      <c r="AJ21" s="133"/>
      <c r="AK21" s="133"/>
      <c r="AL21" s="226" t="s">
        <v>20</v>
      </c>
    </row>
    <row r="22" spans="1:38" ht="101.25">
      <c r="A22" s="307"/>
      <c r="B22" s="79" t="s">
        <v>229</v>
      </c>
      <c r="C22" s="80" t="s">
        <v>230</v>
      </c>
      <c r="D22" s="79" t="s">
        <v>221</v>
      </c>
      <c r="E22" s="82" t="s">
        <v>231</v>
      </c>
      <c r="F22" s="83">
        <v>38384</v>
      </c>
      <c r="G22" s="84">
        <v>38717</v>
      </c>
      <c r="H22" s="82" t="s">
        <v>232</v>
      </c>
      <c r="I22" s="79">
        <v>2</v>
      </c>
      <c r="J22" s="79">
        <v>4</v>
      </c>
      <c r="K22" s="75"/>
      <c r="L22" s="126">
        <v>6</v>
      </c>
      <c r="M22" s="127"/>
      <c r="N22" s="127"/>
      <c r="O22" s="128">
        <v>38686</v>
      </c>
      <c r="P22" s="129"/>
      <c r="Q22" s="76"/>
      <c r="R22" s="76"/>
      <c r="S22" s="76"/>
      <c r="T22" s="76"/>
      <c r="U22" s="76"/>
      <c r="V22" s="76"/>
      <c r="W22" s="76"/>
      <c r="X22" s="76"/>
      <c r="Y22" s="76"/>
      <c r="Z22" s="130" t="s">
        <v>21</v>
      </c>
      <c r="AA22" s="281"/>
      <c r="AB22" s="288">
        <v>1</v>
      </c>
      <c r="AC22" s="288">
        <f>6/4</f>
        <v>1.5</v>
      </c>
      <c r="AD22" s="140" t="s">
        <v>156</v>
      </c>
      <c r="AE22" s="139">
        <v>38384</v>
      </c>
      <c r="AF22" s="78">
        <v>38717</v>
      </c>
      <c r="AG22" s="128">
        <v>38686</v>
      </c>
      <c r="AH22" s="132"/>
      <c r="AI22" s="133"/>
      <c r="AJ22" s="133"/>
      <c r="AK22" s="133"/>
      <c r="AL22" s="134" t="s">
        <v>22</v>
      </c>
    </row>
    <row r="23" spans="1:38" ht="90">
      <c r="A23" s="307"/>
      <c r="B23" s="79" t="s">
        <v>233</v>
      </c>
      <c r="C23" s="80" t="s">
        <v>234</v>
      </c>
      <c r="D23" s="82" t="s">
        <v>221</v>
      </c>
      <c r="E23" s="82" t="s">
        <v>231</v>
      </c>
      <c r="F23" s="83">
        <v>38384</v>
      </c>
      <c r="G23" s="84">
        <v>38717</v>
      </c>
      <c r="H23" s="82" t="s">
        <v>235</v>
      </c>
      <c r="I23" s="79">
        <v>2</v>
      </c>
      <c r="J23" s="79">
        <v>5</v>
      </c>
      <c r="K23" s="75"/>
      <c r="L23" s="126">
        <v>5</v>
      </c>
      <c r="M23" s="127"/>
      <c r="N23" s="127"/>
      <c r="O23" s="128">
        <v>38696</v>
      </c>
      <c r="P23" s="129"/>
      <c r="Q23" s="76"/>
      <c r="R23" s="76"/>
      <c r="S23" s="76"/>
      <c r="T23" s="76"/>
      <c r="U23" s="76"/>
      <c r="V23" s="76"/>
      <c r="W23" s="76"/>
      <c r="X23" s="76"/>
      <c r="Y23" s="76"/>
      <c r="Z23" s="130" t="s">
        <v>23</v>
      </c>
      <c r="AA23" s="281"/>
      <c r="AB23" s="288">
        <v>1</v>
      </c>
      <c r="AC23" s="288">
        <v>1</v>
      </c>
      <c r="AD23" s="138" t="s">
        <v>130</v>
      </c>
      <c r="AE23" s="139">
        <v>38384</v>
      </c>
      <c r="AF23" s="78">
        <v>38717</v>
      </c>
      <c r="AG23" s="128">
        <v>38696</v>
      </c>
      <c r="AH23" s="132"/>
      <c r="AI23" s="133"/>
      <c r="AJ23" s="133"/>
      <c r="AK23" s="133"/>
      <c r="AL23" s="226" t="s">
        <v>23</v>
      </c>
    </row>
    <row r="24" spans="1:38" ht="78.75">
      <c r="A24" s="307"/>
      <c r="B24" s="79" t="s">
        <v>236</v>
      </c>
      <c r="C24" s="80" t="s">
        <v>237</v>
      </c>
      <c r="D24" s="81" t="s">
        <v>221</v>
      </c>
      <c r="E24" s="82" t="s">
        <v>231</v>
      </c>
      <c r="F24" s="83">
        <v>38384</v>
      </c>
      <c r="G24" s="84">
        <v>38717</v>
      </c>
      <c r="H24" s="82" t="s">
        <v>238</v>
      </c>
      <c r="I24" s="79">
        <v>1</v>
      </c>
      <c r="J24" s="79">
        <v>2</v>
      </c>
      <c r="K24" s="75"/>
      <c r="L24" s="126">
        <v>3</v>
      </c>
      <c r="M24" s="127"/>
      <c r="N24" s="127"/>
      <c r="O24" s="128">
        <v>38686</v>
      </c>
      <c r="P24" s="129"/>
      <c r="Q24" s="76"/>
      <c r="R24" s="76"/>
      <c r="S24" s="76"/>
      <c r="T24" s="76"/>
      <c r="U24" s="76"/>
      <c r="V24" s="76"/>
      <c r="W24" s="76"/>
      <c r="X24" s="76"/>
      <c r="Y24" s="76"/>
      <c r="Z24" s="130" t="s">
        <v>24</v>
      </c>
      <c r="AA24" s="281"/>
      <c r="AB24" s="288">
        <v>1</v>
      </c>
      <c r="AC24" s="288">
        <f>3/2</f>
        <v>1.5</v>
      </c>
      <c r="AD24" s="138" t="s">
        <v>131</v>
      </c>
      <c r="AE24" s="139">
        <v>38384</v>
      </c>
      <c r="AF24" s="78">
        <v>38717</v>
      </c>
      <c r="AG24" s="128">
        <v>38686</v>
      </c>
      <c r="AH24" s="132"/>
      <c r="AI24" s="133"/>
      <c r="AJ24" s="133"/>
      <c r="AK24" s="133"/>
      <c r="AL24" s="134" t="s">
        <v>25</v>
      </c>
    </row>
    <row r="25" spans="1:38" ht="270">
      <c r="A25" s="307"/>
      <c r="B25" s="79" t="s">
        <v>239</v>
      </c>
      <c r="C25" s="69" t="s">
        <v>240</v>
      </c>
      <c r="D25" s="79" t="s">
        <v>221</v>
      </c>
      <c r="E25" s="82" t="s">
        <v>231</v>
      </c>
      <c r="F25" s="83">
        <v>38384</v>
      </c>
      <c r="G25" s="84">
        <v>38717</v>
      </c>
      <c r="H25" s="82" t="s">
        <v>241</v>
      </c>
      <c r="I25" s="79">
        <v>1</v>
      </c>
      <c r="J25" s="79">
        <v>3</v>
      </c>
      <c r="K25" s="75"/>
      <c r="L25" s="141">
        <v>4</v>
      </c>
      <c r="M25" s="127"/>
      <c r="N25" s="127"/>
      <c r="O25" s="128">
        <v>38701</v>
      </c>
      <c r="P25" s="129"/>
      <c r="Q25" s="76"/>
      <c r="R25" s="76"/>
      <c r="S25" s="76"/>
      <c r="T25" s="76"/>
      <c r="U25" s="76"/>
      <c r="V25" s="76"/>
      <c r="W25" s="76"/>
      <c r="X25" s="76"/>
      <c r="Y25" s="76"/>
      <c r="Z25" s="130" t="s">
        <v>26</v>
      </c>
      <c r="AA25" s="130"/>
      <c r="AB25" s="289">
        <v>1</v>
      </c>
      <c r="AC25" s="289">
        <f>4/3</f>
        <v>1.3333333333333333</v>
      </c>
      <c r="AD25" s="138" t="s">
        <v>132</v>
      </c>
      <c r="AE25" s="139">
        <v>38384</v>
      </c>
      <c r="AF25" s="78">
        <v>38717</v>
      </c>
      <c r="AG25" s="142">
        <v>38701</v>
      </c>
      <c r="AH25" s="143"/>
      <c r="AI25" s="143"/>
      <c r="AJ25" s="143"/>
      <c r="AK25" s="143"/>
      <c r="AL25" s="144" t="s">
        <v>50</v>
      </c>
    </row>
    <row r="26" spans="1:38" ht="45">
      <c r="A26" s="307"/>
      <c r="B26" s="79" t="s">
        <v>242</v>
      </c>
      <c r="C26" s="80" t="s">
        <v>243</v>
      </c>
      <c r="D26" s="81" t="s">
        <v>221</v>
      </c>
      <c r="E26" s="82" t="s">
        <v>231</v>
      </c>
      <c r="F26" s="83">
        <v>38353</v>
      </c>
      <c r="G26" s="84">
        <v>38717</v>
      </c>
      <c r="H26" s="82" t="s">
        <v>244</v>
      </c>
      <c r="I26" s="79">
        <v>1</v>
      </c>
      <c r="J26" s="79">
        <v>2</v>
      </c>
      <c r="K26" s="75"/>
      <c r="L26" s="145">
        <v>2</v>
      </c>
      <c r="M26" s="127"/>
      <c r="N26" s="127"/>
      <c r="O26" s="128">
        <v>38676</v>
      </c>
      <c r="P26" s="129"/>
      <c r="Q26" s="76"/>
      <c r="R26" s="76"/>
      <c r="S26" s="76"/>
      <c r="T26" s="76"/>
      <c r="U26" s="76"/>
      <c r="V26" s="76"/>
      <c r="W26" s="76"/>
      <c r="X26" s="76"/>
      <c r="Y26" s="76"/>
      <c r="Z26" s="130" t="s">
        <v>28</v>
      </c>
      <c r="AA26" s="281"/>
      <c r="AB26" s="288">
        <v>1</v>
      </c>
      <c r="AC26" s="288">
        <v>1</v>
      </c>
      <c r="AD26" s="138" t="s">
        <v>133</v>
      </c>
      <c r="AE26" s="139">
        <v>38353</v>
      </c>
      <c r="AF26" s="78">
        <v>38717</v>
      </c>
      <c r="AG26" s="128">
        <v>38676</v>
      </c>
      <c r="AH26" s="132"/>
      <c r="AI26" s="133"/>
      <c r="AJ26" s="133"/>
      <c r="AK26" s="133"/>
      <c r="AL26" s="134" t="s">
        <v>27</v>
      </c>
    </row>
    <row r="27" spans="1:38" ht="12.75">
      <c r="A27" s="318"/>
      <c r="B27" s="309" t="s">
        <v>245</v>
      </c>
      <c r="C27" s="309"/>
      <c r="D27" s="309"/>
      <c r="E27" s="309"/>
      <c r="F27" s="227"/>
      <c r="G27" s="228"/>
      <c r="H27" s="229"/>
      <c r="I27" s="230"/>
      <c r="J27" s="230"/>
      <c r="K27" s="214"/>
      <c r="L27" s="231"/>
      <c r="M27" s="231"/>
      <c r="N27" s="231"/>
      <c r="O27" s="232"/>
      <c r="P27" s="231"/>
      <c r="Q27" s="231"/>
      <c r="R27" s="231"/>
      <c r="S27" s="231"/>
      <c r="T27" s="231"/>
      <c r="U27" s="231"/>
      <c r="V27" s="231"/>
      <c r="W27" s="108"/>
      <c r="X27" s="108"/>
      <c r="Y27" s="108"/>
      <c r="Z27" s="115"/>
      <c r="AA27" s="115"/>
      <c r="AB27" s="290"/>
      <c r="AC27" s="290"/>
      <c r="AD27" s="233"/>
      <c r="AE27" s="234"/>
      <c r="AF27" s="234"/>
      <c r="AG27" s="221"/>
      <c r="AH27" s="222"/>
      <c r="AI27" s="223"/>
      <c r="AJ27" s="223"/>
      <c r="AK27" s="223"/>
      <c r="AL27" s="224"/>
    </row>
    <row r="28" spans="1:38" ht="12.75">
      <c r="A28" s="318"/>
      <c r="B28" s="309" t="s">
        <v>246</v>
      </c>
      <c r="C28" s="309"/>
      <c r="D28" s="309"/>
      <c r="E28" s="309"/>
      <c r="F28" s="309"/>
      <c r="G28" s="309"/>
      <c r="H28" s="229"/>
      <c r="I28" s="230"/>
      <c r="J28" s="230"/>
      <c r="K28" s="235"/>
      <c r="L28" s="214"/>
      <c r="M28" s="215"/>
      <c r="N28" s="215"/>
      <c r="O28" s="216"/>
      <c r="P28" s="217"/>
      <c r="Q28" s="214"/>
      <c r="R28" s="214"/>
      <c r="S28" s="214"/>
      <c r="T28" s="214"/>
      <c r="U28" s="214"/>
      <c r="V28" s="214"/>
      <c r="W28" s="214"/>
      <c r="X28" s="214"/>
      <c r="Y28" s="214"/>
      <c r="Z28" s="218"/>
      <c r="AA28" s="218"/>
      <c r="AB28" s="287"/>
      <c r="AC28" s="287"/>
      <c r="AD28" s="233"/>
      <c r="AE28" s="234"/>
      <c r="AF28" s="234"/>
      <c r="AG28" s="221"/>
      <c r="AH28" s="222"/>
      <c r="AI28" s="223"/>
      <c r="AJ28" s="223"/>
      <c r="AK28" s="223"/>
      <c r="AL28" s="224"/>
    </row>
    <row r="29" spans="1:38" ht="69" customHeight="1">
      <c r="A29" s="301" t="s">
        <v>120</v>
      </c>
      <c r="B29" s="329" t="s">
        <v>247</v>
      </c>
      <c r="C29" s="324" t="s">
        <v>248</v>
      </c>
      <c r="D29" s="299" t="s">
        <v>221</v>
      </c>
      <c r="E29" s="305" t="s">
        <v>249</v>
      </c>
      <c r="F29" s="306">
        <v>38353</v>
      </c>
      <c r="G29" s="306">
        <v>38717</v>
      </c>
      <c r="H29" s="305" t="s">
        <v>250</v>
      </c>
      <c r="I29" s="305">
        <v>5</v>
      </c>
      <c r="J29" s="305">
        <v>10</v>
      </c>
      <c r="K29" s="75"/>
      <c r="L29" s="333">
        <v>25</v>
      </c>
      <c r="M29" s="146"/>
      <c r="N29" s="146"/>
      <c r="O29" s="336">
        <v>38717</v>
      </c>
      <c r="P29" s="147"/>
      <c r="Q29" s="106"/>
      <c r="R29" s="106"/>
      <c r="S29" s="106"/>
      <c r="T29" s="106"/>
      <c r="U29" s="106"/>
      <c r="V29" s="106"/>
      <c r="W29" s="106"/>
      <c r="X29" s="106"/>
      <c r="Y29" s="106"/>
      <c r="Z29" s="328" t="s">
        <v>30</v>
      </c>
      <c r="AA29" s="340"/>
      <c r="AB29" s="418">
        <v>1</v>
      </c>
      <c r="AC29" s="418">
        <f>25/10</f>
        <v>2.5</v>
      </c>
      <c r="AD29" s="152" t="s">
        <v>134</v>
      </c>
      <c r="AE29" s="361">
        <v>38353</v>
      </c>
      <c r="AF29" s="361">
        <v>38717</v>
      </c>
      <c r="AG29" s="148">
        <v>38717</v>
      </c>
      <c r="AH29" s="149"/>
      <c r="AI29" s="150"/>
      <c r="AJ29" s="150"/>
      <c r="AK29" s="150"/>
      <c r="AL29" s="151" t="s">
        <v>470</v>
      </c>
    </row>
    <row r="30" spans="1:38" ht="33.75">
      <c r="A30" s="301"/>
      <c r="B30" s="329"/>
      <c r="C30" s="324"/>
      <c r="D30" s="299"/>
      <c r="E30" s="305"/>
      <c r="F30" s="306"/>
      <c r="G30" s="306"/>
      <c r="H30" s="305"/>
      <c r="I30" s="305"/>
      <c r="J30" s="305"/>
      <c r="K30" s="75"/>
      <c r="L30" s="333"/>
      <c r="M30" s="146"/>
      <c r="N30" s="146"/>
      <c r="O30" s="336"/>
      <c r="P30" s="147"/>
      <c r="Q30" s="106"/>
      <c r="R30" s="106"/>
      <c r="S30" s="106"/>
      <c r="T30" s="106"/>
      <c r="U30" s="106"/>
      <c r="V30" s="106"/>
      <c r="W30" s="106"/>
      <c r="X30" s="106"/>
      <c r="Y30" s="106"/>
      <c r="Z30" s="339"/>
      <c r="AA30" s="340"/>
      <c r="AB30" s="418"/>
      <c r="AC30" s="418"/>
      <c r="AD30" s="77" t="s">
        <v>135</v>
      </c>
      <c r="AE30" s="361"/>
      <c r="AF30" s="361"/>
      <c r="AG30" s="148">
        <v>38717</v>
      </c>
      <c r="AH30" s="149"/>
      <c r="AI30" s="150"/>
      <c r="AJ30" s="150"/>
      <c r="AK30" s="150"/>
      <c r="AL30" s="151" t="s">
        <v>471</v>
      </c>
    </row>
    <row r="31" spans="1:38" ht="33.75">
      <c r="A31" s="301"/>
      <c r="B31" s="329"/>
      <c r="C31" s="324"/>
      <c r="D31" s="299"/>
      <c r="E31" s="305"/>
      <c r="F31" s="306"/>
      <c r="G31" s="306"/>
      <c r="H31" s="305"/>
      <c r="I31" s="305"/>
      <c r="J31" s="305"/>
      <c r="K31" s="86"/>
      <c r="L31" s="333"/>
      <c r="M31" s="146"/>
      <c r="N31" s="146"/>
      <c r="O31" s="336"/>
      <c r="P31" s="147"/>
      <c r="Q31" s="106"/>
      <c r="R31" s="106"/>
      <c r="S31" s="106"/>
      <c r="T31" s="106"/>
      <c r="U31" s="106"/>
      <c r="V31" s="106"/>
      <c r="W31" s="106"/>
      <c r="X31" s="106"/>
      <c r="Y31" s="106"/>
      <c r="Z31" s="339"/>
      <c r="AA31" s="340"/>
      <c r="AB31" s="418"/>
      <c r="AC31" s="418"/>
      <c r="AD31" s="77" t="s">
        <v>136</v>
      </c>
      <c r="AE31" s="361"/>
      <c r="AF31" s="361"/>
      <c r="AG31" s="148">
        <v>38717</v>
      </c>
      <c r="AH31" s="149"/>
      <c r="AI31" s="150"/>
      <c r="AJ31" s="150"/>
      <c r="AK31" s="150"/>
      <c r="AL31" s="151" t="s">
        <v>29</v>
      </c>
    </row>
    <row r="32" spans="1:38" ht="45">
      <c r="A32" s="301"/>
      <c r="B32" s="329" t="s">
        <v>251</v>
      </c>
      <c r="C32" s="324" t="s">
        <v>252</v>
      </c>
      <c r="D32" s="299" t="s">
        <v>221</v>
      </c>
      <c r="E32" s="305"/>
      <c r="F32" s="306">
        <v>38353</v>
      </c>
      <c r="G32" s="306">
        <v>38717</v>
      </c>
      <c r="H32" s="305" t="s">
        <v>250</v>
      </c>
      <c r="I32" s="305">
        <v>2</v>
      </c>
      <c r="J32" s="305">
        <v>3</v>
      </c>
      <c r="K32" s="86"/>
      <c r="L32" s="333">
        <v>16</v>
      </c>
      <c r="M32" s="153"/>
      <c r="N32" s="153"/>
      <c r="O32" s="336">
        <v>38717</v>
      </c>
      <c r="P32" s="154"/>
      <c r="Q32" s="41"/>
      <c r="R32" s="41"/>
      <c r="S32" s="41"/>
      <c r="T32" s="41"/>
      <c r="U32" s="41"/>
      <c r="V32" s="41"/>
      <c r="W32" s="41"/>
      <c r="X32" s="41"/>
      <c r="Y32" s="41"/>
      <c r="Z32" s="328" t="s">
        <v>32</v>
      </c>
      <c r="AA32" s="328"/>
      <c r="AB32" s="419">
        <v>1</v>
      </c>
      <c r="AC32" s="422">
        <f>16/3</f>
        <v>5.333333333333333</v>
      </c>
      <c r="AD32" s="77" t="s">
        <v>137</v>
      </c>
      <c r="AE32" s="361">
        <v>38353</v>
      </c>
      <c r="AF32" s="361">
        <v>38717</v>
      </c>
      <c r="AG32" s="148">
        <v>38717</v>
      </c>
      <c r="AH32" s="149"/>
      <c r="AI32" s="150"/>
      <c r="AJ32" s="150"/>
      <c r="AK32" s="150"/>
      <c r="AL32" s="134" t="s">
        <v>472</v>
      </c>
    </row>
    <row r="33" spans="1:38" ht="45">
      <c r="A33" s="301"/>
      <c r="B33" s="329"/>
      <c r="C33" s="324"/>
      <c r="D33" s="299"/>
      <c r="E33" s="305"/>
      <c r="F33" s="306"/>
      <c r="G33" s="306"/>
      <c r="H33" s="305"/>
      <c r="I33" s="305"/>
      <c r="J33" s="305"/>
      <c r="K33" s="86"/>
      <c r="L33" s="333"/>
      <c r="M33" s="153"/>
      <c r="N33" s="153"/>
      <c r="O33" s="336"/>
      <c r="P33" s="154"/>
      <c r="Q33" s="41"/>
      <c r="R33" s="41"/>
      <c r="S33" s="41"/>
      <c r="T33" s="41"/>
      <c r="U33" s="41"/>
      <c r="V33" s="41"/>
      <c r="W33" s="41"/>
      <c r="X33" s="41"/>
      <c r="Y33" s="41"/>
      <c r="Z33" s="328"/>
      <c r="AA33" s="328"/>
      <c r="AB33" s="420"/>
      <c r="AC33" s="422"/>
      <c r="AD33" s="77" t="s">
        <v>138</v>
      </c>
      <c r="AE33" s="361"/>
      <c r="AF33" s="361"/>
      <c r="AG33" s="148">
        <v>38717</v>
      </c>
      <c r="AH33" s="149"/>
      <c r="AI33" s="150"/>
      <c r="AJ33" s="150"/>
      <c r="AK33" s="150"/>
      <c r="AL33" s="134" t="s">
        <v>473</v>
      </c>
    </row>
    <row r="34" spans="1:38" ht="56.25" customHeight="1">
      <c r="A34" s="301"/>
      <c r="B34" s="329"/>
      <c r="C34" s="324"/>
      <c r="D34" s="299"/>
      <c r="E34" s="305"/>
      <c r="F34" s="306"/>
      <c r="G34" s="306"/>
      <c r="H34" s="305"/>
      <c r="I34" s="305"/>
      <c r="J34" s="305"/>
      <c r="K34" s="86"/>
      <c r="L34" s="333"/>
      <c r="M34" s="153"/>
      <c r="N34" s="153"/>
      <c r="O34" s="336"/>
      <c r="P34" s="154"/>
      <c r="Q34" s="41"/>
      <c r="R34" s="41"/>
      <c r="S34" s="41"/>
      <c r="T34" s="41"/>
      <c r="U34" s="41"/>
      <c r="V34" s="41"/>
      <c r="W34" s="41"/>
      <c r="X34" s="41"/>
      <c r="Y34" s="41"/>
      <c r="Z34" s="328"/>
      <c r="AA34" s="328"/>
      <c r="AB34" s="420"/>
      <c r="AC34" s="422"/>
      <c r="AD34" s="77" t="s">
        <v>139</v>
      </c>
      <c r="AE34" s="361"/>
      <c r="AF34" s="361"/>
      <c r="AG34" s="148">
        <v>38717</v>
      </c>
      <c r="AH34" s="149"/>
      <c r="AI34" s="150"/>
      <c r="AJ34" s="150"/>
      <c r="AK34" s="150"/>
      <c r="AL34" s="134" t="s">
        <v>474</v>
      </c>
    </row>
    <row r="35" spans="1:38" ht="22.5">
      <c r="A35" s="301"/>
      <c r="B35" s="329"/>
      <c r="C35" s="324"/>
      <c r="D35" s="299"/>
      <c r="E35" s="305"/>
      <c r="F35" s="306"/>
      <c r="G35" s="306"/>
      <c r="H35" s="305"/>
      <c r="I35" s="305"/>
      <c r="J35" s="305"/>
      <c r="K35" s="86"/>
      <c r="L35" s="333"/>
      <c r="M35" s="153"/>
      <c r="N35" s="153"/>
      <c r="O35" s="336"/>
      <c r="P35" s="154"/>
      <c r="Q35" s="41"/>
      <c r="R35" s="41"/>
      <c r="S35" s="41"/>
      <c r="T35" s="41"/>
      <c r="U35" s="41"/>
      <c r="V35" s="41"/>
      <c r="W35" s="41"/>
      <c r="X35" s="41"/>
      <c r="Y35" s="41"/>
      <c r="Z35" s="328"/>
      <c r="AA35" s="328"/>
      <c r="AB35" s="421"/>
      <c r="AC35" s="422"/>
      <c r="AD35" s="77" t="s">
        <v>140</v>
      </c>
      <c r="AE35" s="361"/>
      <c r="AF35" s="361"/>
      <c r="AG35" s="148">
        <v>38717</v>
      </c>
      <c r="AH35" s="149"/>
      <c r="AI35" s="150"/>
      <c r="AJ35" s="150"/>
      <c r="AK35" s="150"/>
      <c r="AL35" s="151" t="s">
        <v>31</v>
      </c>
    </row>
    <row r="36" spans="1:38" ht="12.75">
      <c r="A36" s="308"/>
      <c r="B36" s="304" t="s">
        <v>253</v>
      </c>
      <c r="C36" s="304"/>
      <c r="D36" s="304"/>
      <c r="E36" s="304"/>
      <c r="F36" s="228"/>
      <c r="G36" s="228"/>
      <c r="H36" s="236"/>
      <c r="I36" s="237"/>
      <c r="J36" s="237"/>
      <c r="K36" s="238"/>
      <c r="L36" s="214"/>
      <c r="M36" s="215"/>
      <c r="N36" s="215"/>
      <c r="O36" s="216"/>
      <c r="P36" s="217"/>
      <c r="Q36" s="214"/>
      <c r="R36" s="214"/>
      <c r="S36" s="214"/>
      <c r="T36" s="214"/>
      <c r="U36" s="214"/>
      <c r="V36" s="214"/>
      <c r="W36" s="214"/>
      <c r="X36" s="214"/>
      <c r="Y36" s="214"/>
      <c r="Z36" s="218"/>
      <c r="AA36" s="218"/>
      <c r="AB36" s="287"/>
      <c r="AC36" s="287"/>
      <c r="AD36" s="239"/>
      <c r="AE36" s="234"/>
      <c r="AF36" s="234"/>
      <c r="AG36" s="221"/>
      <c r="AH36" s="222"/>
      <c r="AI36" s="223"/>
      <c r="AJ36" s="223"/>
      <c r="AK36" s="223"/>
      <c r="AL36" s="224"/>
    </row>
    <row r="37" spans="1:38" ht="12.75">
      <c r="A37" s="308"/>
      <c r="B37" s="304" t="s">
        <v>254</v>
      </c>
      <c r="C37" s="304"/>
      <c r="D37" s="304"/>
      <c r="E37" s="304"/>
      <c r="F37" s="304"/>
      <c r="G37" s="304"/>
      <c r="H37" s="304"/>
      <c r="I37" s="237"/>
      <c r="J37" s="237"/>
      <c r="K37" s="238"/>
      <c r="L37" s="214"/>
      <c r="M37" s="215"/>
      <c r="N37" s="215"/>
      <c r="O37" s="216"/>
      <c r="P37" s="217"/>
      <c r="Q37" s="214"/>
      <c r="R37" s="214"/>
      <c r="S37" s="214"/>
      <c r="T37" s="214"/>
      <c r="U37" s="214"/>
      <c r="V37" s="214"/>
      <c r="W37" s="214"/>
      <c r="X37" s="214"/>
      <c r="Y37" s="214"/>
      <c r="Z37" s="218"/>
      <c r="AA37" s="218"/>
      <c r="AB37" s="287"/>
      <c r="AC37" s="287"/>
      <c r="AD37" s="239"/>
      <c r="AE37" s="234"/>
      <c r="AF37" s="234"/>
      <c r="AG37" s="221"/>
      <c r="AH37" s="222"/>
      <c r="AI37" s="223"/>
      <c r="AJ37" s="223"/>
      <c r="AK37" s="223"/>
      <c r="AL37" s="224"/>
    </row>
    <row r="38" spans="1:38" ht="101.25">
      <c r="A38" s="301" t="s">
        <v>120</v>
      </c>
      <c r="B38" s="299" t="s">
        <v>255</v>
      </c>
      <c r="C38" s="324" t="s">
        <v>256</v>
      </c>
      <c r="D38" s="305" t="s">
        <v>221</v>
      </c>
      <c r="E38" s="305" t="s">
        <v>257</v>
      </c>
      <c r="F38" s="87">
        <v>38353</v>
      </c>
      <c r="G38" s="87">
        <v>38717</v>
      </c>
      <c r="H38" s="82" t="s">
        <v>258</v>
      </c>
      <c r="I38" s="79">
        <v>70</v>
      </c>
      <c r="J38" s="79">
        <v>150</v>
      </c>
      <c r="K38" s="86"/>
      <c r="L38" s="76">
        <v>25</v>
      </c>
      <c r="M38" s="127"/>
      <c r="N38" s="127"/>
      <c r="O38" s="128">
        <v>38509</v>
      </c>
      <c r="P38" s="129"/>
      <c r="Q38" s="76"/>
      <c r="R38" s="76"/>
      <c r="S38" s="76"/>
      <c r="T38" s="76"/>
      <c r="U38" s="76"/>
      <c r="V38" s="76"/>
      <c r="W38" s="76"/>
      <c r="X38" s="76"/>
      <c r="Y38" s="76"/>
      <c r="Z38" s="130" t="s">
        <v>33</v>
      </c>
      <c r="AA38" s="281" t="s">
        <v>422</v>
      </c>
      <c r="AB38" s="288">
        <v>1</v>
      </c>
      <c r="AC38" s="288">
        <f>25/150</f>
        <v>0.16666666666666666</v>
      </c>
      <c r="AD38" s="137" t="s">
        <v>141</v>
      </c>
      <c r="AE38" s="84">
        <v>38353</v>
      </c>
      <c r="AF38" s="84">
        <v>38717</v>
      </c>
      <c r="AG38" s="128">
        <v>38593</v>
      </c>
      <c r="AH38" s="132"/>
      <c r="AI38" s="133"/>
      <c r="AJ38" s="133"/>
      <c r="AK38" s="133"/>
      <c r="AL38" s="134" t="s">
        <v>34</v>
      </c>
    </row>
    <row r="39" spans="1:38" ht="56.25">
      <c r="A39" s="301"/>
      <c r="B39" s="299"/>
      <c r="C39" s="324"/>
      <c r="D39" s="305"/>
      <c r="E39" s="305"/>
      <c r="F39" s="87">
        <v>38353</v>
      </c>
      <c r="G39" s="87">
        <v>38717</v>
      </c>
      <c r="H39" s="82" t="s">
        <v>259</v>
      </c>
      <c r="I39" s="79">
        <v>100</v>
      </c>
      <c r="J39" s="79">
        <v>300</v>
      </c>
      <c r="K39" s="86"/>
      <c r="L39" s="76">
        <v>420</v>
      </c>
      <c r="M39" s="127"/>
      <c r="N39" s="127"/>
      <c r="O39" s="128">
        <v>38717</v>
      </c>
      <c r="P39" s="129"/>
      <c r="Q39" s="76"/>
      <c r="R39" s="76"/>
      <c r="S39" s="76"/>
      <c r="T39" s="76"/>
      <c r="U39" s="76"/>
      <c r="V39" s="76"/>
      <c r="W39" s="76"/>
      <c r="X39" s="76"/>
      <c r="Y39" s="76"/>
      <c r="Z39" s="130" t="s">
        <v>316</v>
      </c>
      <c r="AA39" s="281"/>
      <c r="AB39" s="288">
        <v>1</v>
      </c>
      <c r="AC39" s="288">
        <f>420/300</f>
        <v>1.4</v>
      </c>
      <c r="AD39" s="137" t="s">
        <v>142</v>
      </c>
      <c r="AE39" s="84">
        <v>38353</v>
      </c>
      <c r="AF39" s="84">
        <v>38717</v>
      </c>
      <c r="AG39" s="274">
        <v>38670</v>
      </c>
      <c r="AH39" s="132"/>
      <c r="AI39" s="133"/>
      <c r="AJ39" s="133"/>
      <c r="AK39" s="133"/>
      <c r="AL39" s="134" t="s">
        <v>475</v>
      </c>
    </row>
    <row r="40" spans="1:38" ht="112.5">
      <c r="A40" s="301"/>
      <c r="B40" s="299" t="s">
        <v>260</v>
      </c>
      <c r="C40" s="324" t="s">
        <v>261</v>
      </c>
      <c r="D40" s="82" t="s">
        <v>262</v>
      </c>
      <c r="E40" s="305" t="s">
        <v>257</v>
      </c>
      <c r="F40" s="87">
        <v>38353</v>
      </c>
      <c r="G40" s="87">
        <v>38717</v>
      </c>
      <c r="H40" s="82" t="s">
        <v>263</v>
      </c>
      <c r="I40" s="79">
        <v>7</v>
      </c>
      <c r="J40" s="79">
        <v>15</v>
      </c>
      <c r="K40" s="86"/>
      <c r="L40" s="76">
        <v>83</v>
      </c>
      <c r="M40" s="127"/>
      <c r="N40" s="127"/>
      <c r="O40" s="128">
        <v>38670</v>
      </c>
      <c r="P40" s="129"/>
      <c r="Q40" s="76"/>
      <c r="R40" s="76"/>
      <c r="S40" s="76"/>
      <c r="T40" s="76"/>
      <c r="U40" s="76"/>
      <c r="V40" s="76"/>
      <c r="W40" s="76"/>
      <c r="X40" s="76"/>
      <c r="Y40" s="76"/>
      <c r="Z40" s="130" t="s">
        <v>35</v>
      </c>
      <c r="AA40" s="130"/>
      <c r="AB40" s="289">
        <v>1</v>
      </c>
      <c r="AC40" s="289">
        <f>83/15</f>
        <v>5.533333333333333</v>
      </c>
      <c r="AD40" s="137" t="s">
        <v>143</v>
      </c>
      <c r="AE40" s="84">
        <v>38353</v>
      </c>
      <c r="AF40" s="84">
        <v>38717</v>
      </c>
      <c r="AG40" s="128">
        <v>38670</v>
      </c>
      <c r="AH40" s="132"/>
      <c r="AI40" s="133"/>
      <c r="AJ40" s="133"/>
      <c r="AK40" s="133"/>
      <c r="AL40" s="144" t="s">
        <v>157</v>
      </c>
    </row>
    <row r="41" spans="1:38" ht="67.5">
      <c r="A41" s="301"/>
      <c r="B41" s="299"/>
      <c r="C41" s="324"/>
      <c r="D41" s="82" t="s">
        <v>264</v>
      </c>
      <c r="E41" s="305"/>
      <c r="F41" s="87">
        <v>38353</v>
      </c>
      <c r="G41" s="87">
        <v>38717</v>
      </c>
      <c r="H41" s="82" t="s">
        <v>265</v>
      </c>
      <c r="I41" s="79">
        <v>8</v>
      </c>
      <c r="J41" s="79">
        <v>16</v>
      </c>
      <c r="K41" s="86"/>
      <c r="L41" s="76">
        <v>16</v>
      </c>
      <c r="M41" s="127"/>
      <c r="N41" s="127"/>
      <c r="O41" s="128">
        <v>38653</v>
      </c>
      <c r="P41" s="129"/>
      <c r="Q41" s="76"/>
      <c r="R41" s="76"/>
      <c r="S41" s="76"/>
      <c r="T41" s="76"/>
      <c r="U41" s="76"/>
      <c r="V41" s="76"/>
      <c r="W41" s="76"/>
      <c r="X41" s="76"/>
      <c r="Y41" s="76"/>
      <c r="Z41" s="130" t="s">
        <v>36</v>
      </c>
      <c r="AA41" s="281"/>
      <c r="AB41" s="288">
        <v>1</v>
      </c>
      <c r="AC41" s="288">
        <v>1</v>
      </c>
      <c r="AD41" s="137" t="s">
        <v>144</v>
      </c>
      <c r="AE41" s="84">
        <v>38353</v>
      </c>
      <c r="AF41" s="84">
        <v>38717</v>
      </c>
      <c r="AG41" s="128">
        <v>38653</v>
      </c>
      <c r="AH41" s="132"/>
      <c r="AI41" s="133"/>
      <c r="AJ41" s="133"/>
      <c r="AK41" s="133"/>
      <c r="AL41" s="134" t="s">
        <v>414</v>
      </c>
    </row>
    <row r="42" spans="1:38" ht="67.5">
      <c r="A42" s="301"/>
      <c r="B42" s="79" t="s">
        <v>266</v>
      </c>
      <c r="C42" s="80" t="s">
        <v>267</v>
      </c>
      <c r="D42" s="82" t="s">
        <v>221</v>
      </c>
      <c r="E42" s="82" t="s">
        <v>257</v>
      </c>
      <c r="F42" s="87">
        <v>38353</v>
      </c>
      <c r="G42" s="87">
        <v>38717</v>
      </c>
      <c r="H42" s="82" t="s">
        <v>268</v>
      </c>
      <c r="I42" s="82">
        <v>100</v>
      </c>
      <c r="J42" s="82">
        <v>200</v>
      </c>
      <c r="K42" s="86"/>
      <c r="L42" s="76">
        <v>200</v>
      </c>
      <c r="M42" s="127"/>
      <c r="N42" s="127"/>
      <c r="O42" s="128">
        <v>38666</v>
      </c>
      <c r="P42" s="129"/>
      <c r="Q42" s="76"/>
      <c r="R42" s="76"/>
      <c r="S42" s="76"/>
      <c r="T42" s="76"/>
      <c r="U42" s="76"/>
      <c r="V42" s="76"/>
      <c r="W42" s="76"/>
      <c r="X42" s="76"/>
      <c r="Y42" s="76"/>
      <c r="Z42" s="130" t="s">
        <v>37</v>
      </c>
      <c r="AA42" s="130" t="s">
        <v>416</v>
      </c>
      <c r="AB42" s="289">
        <v>1</v>
      </c>
      <c r="AC42" s="289">
        <v>1</v>
      </c>
      <c r="AD42" s="77" t="s">
        <v>145</v>
      </c>
      <c r="AE42" s="78">
        <v>38384</v>
      </c>
      <c r="AF42" s="78">
        <v>38717</v>
      </c>
      <c r="AG42" s="136" t="s">
        <v>415</v>
      </c>
      <c r="AH42" s="132"/>
      <c r="AI42" s="133"/>
      <c r="AJ42" s="133"/>
      <c r="AK42" s="133"/>
      <c r="AL42" s="134" t="s">
        <v>486</v>
      </c>
    </row>
    <row r="43" spans="1:38" ht="12.75">
      <c r="A43" s="318"/>
      <c r="B43" s="319" t="s">
        <v>269</v>
      </c>
      <c r="C43" s="319"/>
      <c r="D43" s="319"/>
      <c r="E43" s="319"/>
      <c r="F43" s="241"/>
      <c r="G43" s="241"/>
      <c r="H43" s="242"/>
      <c r="I43" s="243"/>
      <c r="J43" s="243"/>
      <c r="K43" s="238"/>
      <c r="L43" s="214"/>
      <c r="M43" s="215"/>
      <c r="N43" s="215"/>
      <c r="O43" s="216"/>
      <c r="P43" s="217"/>
      <c r="Q43" s="214"/>
      <c r="R43" s="214"/>
      <c r="S43" s="214"/>
      <c r="T43" s="214"/>
      <c r="U43" s="214"/>
      <c r="V43" s="214"/>
      <c r="W43" s="214"/>
      <c r="X43" s="214"/>
      <c r="Y43" s="214"/>
      <c r="Z43" s="218"/>
      <c r="AA43" s="218"/>
      <c r="AB43" s="287"/>
      <c r="AC43" s="287"/>
      <c r="AD43" s="244"/>
      <c r="AE43" s="245"/>
      <c r="AF43" s="245"/>
      <c r="AG43" s="221"/>
      <c r="AH43" s="222"/>
      <c r="AI43" s="223"/>
      <c r="AJ43" s="223"/>
      <c r="AK43" s="223"/>
      <c r="AL43" s="246"/>
    </row>
    <row r="44" spans="1:38" ht="12.75">
      <c r="A44" s="318"/>
      <c r="B44" s="319" t="s">
        <v>270</v>
      </c>
      <c r="C44" s="319"/>
      <c r="D44" s="319"/>
      <c r="E44" s="319"/>
      <c r="F44" s="241"/>
      <c r="G44" s="241"/>
      <c r="H44" s="242"/>
      <c r="I44" s="243"/>
      <c r="J44" s="243"/>
      <c r="K44" s="238"/>
      <c r="L44" s="214"/>
      <c r="M44" s="215"/>
      <c r="N44" s="215"/>
      <c r="O44" s="216"/>
      <c r="P44" s="217"/>
      <c r="Q44" s="214"/>
      <c r="R44" s="214"/>
      <c r="S44" s="214"/>
      <c r="T44" s="214"/>
      <c r="U44" s="214"/>
      <c r="V44" s="214"/>
      <c r="W44" s="214"/>
      <c r="X44" s="214"/>
      <c r="Y44" s="214"/>
      <c r="Z44" s="218"/>
      <c r="AA44" s="218"/>
      <c r="AB44" s="287"/>
      <c r="AC44" s="287"/>
      <c r="AD44" s="244"/>
      <c r="AE44" s="245"/>
      <c r="AF44" s="245"/>
      <c r="AG44" s="221"/>
      <c r="AH44" s="222"/>
      <c r="AI44" s="223"/>
      <c r="AJ44" s="223"/>
      <c r="AK44" s="223"/>
      <c r="AL44" s="246"/>
    </row>
    <row r="45" spans="1:38" ht="45">
      <c r="A45" s="307"/>
      <c r="B45" s="305" t="s">
        <v>271</v>
      </c>
      <c r="C45" s="324" t="s">
        <v>272</v>
      </c>
      <c r="D45" s="299" t="s">
        <v>221</v>
      </c>
      <c r="E45" s="305" t="s">
        <v>249</v>
      </c>
      <c r="F45" s="306">
        <v>38353</v>
      </c>
      <c r="G45" s="306">
        <v>38717</v>
      </c>
      <c r="H45" s="82" t="s">
        <v>273</v>
      </c>
      <c r="I45" s="82" t="s">
        <v>224</v>
      </c>
      <c r="J45" s="82">
        <v>1</v>
      </c>
      <c r="K45" s="86"/>
      <c r="L45" s="135">
        <v>0</v>
      </c>
      <c r="M45" s="127"/>
      <c r="N45" s="127"/>
      <c r="O45" s="136">
        <v>38717</v>
      </c>
      <c r="P45" s="129"/>
      <c r="Q45" s="76"/>
      <c r="R45" s="76"/>
      <c r="S45" s="76"/>
      <c r="T45" s="76"/>
      <c r="U45" s="76"/>
      <c r="V45" s="76"/>
      <c r="W45" s="76"/>
      <c r="X45" s="76"/>
      <c r="Y45" s="76"/>
      <c r="Z45" s="329" t="s">
        <v>62</v>
      </c>
      <c r="AA45" s="328"/>
      <c r="AB45" s="422">
        <v>1</v>
      </c>
      <c r="AC45" s="422">
        <v>0</v>
      </c>
      <c r="AD45" s="77" t="s">
        <v>146</v>
      </c>
      <c r="AE45" s="156">
        <v>38353</v>
      </c>
      <c r="AF45" s="156">
        <v>38717</v>
      </c>
      <c r="AG45" s="128">
        <v>38717</v>
      </c>
      <c r="AH45" s="132"/>
      <c r="AI45" s="133"/>
      <c r="AJ45" s="133"/>
      <c r="AK45" s="133"/>
      <c r="AL45" s="349" t="s">
        <v>63</v>
      </c>
    </row>
    <row r="46" spans="1:38" ht="56.25">
      <c r="A46" s="307"/>
      <c r="B46" s="305"/>
      <c r="C46" s="300"/>
      <c r="D46" s="299"/>
      <c r="E46" s="305"/>
      <c r="F46" s="306"/>
      <c r="G46" s="306"/>
      <c r="H46" s="82" t="s">
        <v>273</v>
      </c>
      <c r="I46" s="82" t="s">
        <v>224</v>
      </c>
      <c r="J46" s="82">
        <v>2</v>
      </c>
      <c r="K46" s="86"/>
      <c r="L46" s="135">
        <v>0</v>
      </c>
      <c r="M46" s="127"/>
      <c r="N46" s="127"/>
      <c r="O46" s="136">
        <v>38717</v>
      </c>
      <c r="P46" s="129"/>
      <c r="Q46" s="76"/>
      <c r="R46" s="76"/>
      <c r="S46" s="76"/>
      <c r="T46" s="76"/>
      <c r="U46" s="76"/>
      <c r="V46" s="76"/>
      <c r="W46" s="76"/>
      <c r="X46" s="76"/>
      <c r="Y46" s="76"/>
      <c r="Z46" s="329"/>
      <c r="AA46" s="328"/>
      <c r="AB46" s="422"/>
      <c r="AC46" s="422"/>
      <c r="AD46" s="77" t="s">
        <v>147</v>
      </c>
      <c r="AE46" s="156">
        <v>38353</v>
      </c>
      <c r="AF46" s="156">
        <v>38717</v>
      </c>
      <c r="AG46" s="128">
        <v>38717</v>
      </c>
      <c r="AH46" s="132"/>
      <c r="AI46" s="133"/>
      <c r="AJ46" s="133"/>
      <c r="AK46" s="133"/>
      <c r="AL46" s="349"/>
    </row>
    <row r="47" spans="1:38" ht="78.75">
      <c r="A47" s="307"/>
      <c r="B47" s="305"/>
      <c r="C47" s="300"/>
      <c r="D47" s="299"/>
      <c r="E47" s="305"/>
      <c r="F47" s="306"/>
      <c r="G47" s="306"/>
      <c r="H47" s="82" t="s">
        <v>274</v>
      </c>
      <c r="I47" s="82">
        <v>100</v>
      </c>
      <c r="J47" s="82">
        <v>220</v>
      </c>
      <c r="K47" s="86"/>
      <c r="L47" s="76">
        <v>250</v>
      </c>
      <c r="M47" s="127"/>
      <c r="N47" s="127"/>
      <c r="O47" s="128">
        <v>38717</v>
      </c>
      <c r="P47" s="129"/>
      <c r="Q47" s="76"/>
      <c r="R47" s="76"/>
      <c r="S47" s="76"/>
      <c r="T47" s="76"/>
      <c r="U47" s="76"/>
      <c r="V47" s="76"/>
      <c r="W47" s="76"/>
      <c r="X47" s="76"/>
      <c r="Y47" s="76"/>
      <c r="Z47" s="130" t="s">
        <v>38</v>
      </c>
      <c r="AA47" s="281"/>
      <c r="AB47" s="288">
        <v>1</v>
      </c>
      <c r="AC47" s="288">
        <f>250/220</f>
        <v>1.1363636363636365</v>
      </c>
      <c r="AD47" s="111" t="s">
        <v>148</v>
      </c>
      <c r="AE47" s="156">
        <v>38353</v>
      </c>
      <c r="AF47" s="156">
        <v>38717</v>
      </c>
      <c r="AG47" s="128">
        <v>38717</v>
      </c>
      <c r="AH47" s="132"/>
      <c r="AI47" s="133"/>
      <c r="AJ47" s="133"/>
      <c r="AK47" s="133"/>
      <c r="AL47" s="134" t="s">
        <v>64</v>
      </c>
    </row>
    <row r="48" spans="1:38" ht="67.5">
      <c r="A48" s="307"/>
      <c r="B48" s="305"/>
      <c r="C48" s="300"/>
      <c r="D48" s="299"/>
      <c r="E48" s="305"/>
      <c r="F48" s="306"/>
      <c r="G48" s="306"/>
      <c r="H48" s="82" t="s">
        <v>275</v>
      </c>
      <c r="I48" s="82">
        <v>2</v>
      </c>
      <c r="J48" s="82">
        <v>4</v>
      </c>
      <c r="K48" s="86"/>
      <c r="L48" s="76">
        <v>4</v>
      </c>
      <c r="M48" s="127"/>
      <c r="N48" s="127"/>
      <c r="O48" s="136">
        <v>38717</v>
      </c>
      <c r="P48" s="129"/>
      <c r="Q48" s="76"/>
      <c r="R48" s="76"/>
      <c r="S48" s="76"/>
      <c r="T48" s="76"/>
      <c r="U48" s="76"/>
      <c r="V48" s="76"/>
      <c r="W48" s="76"/>
      <c r="X48" s="76"/>
      <c r="Y48" s="76"/>
      <c r="Z48" s="130" t="s">
        <v>39</v>
      </c>
      <c r="AA48" s="281"/>
      <c r="AB48" s="288">
        <v>1</v>
      </c>
      <c r="AC48" s="288">
        <v>1</v>
      </c>
      <c r="AD48" s="77" t="s">
        <v>149</v>
      </c>
      <c r="AE48" s="156">
        <v>38353</v>
      </c>
      <c r="AF48" s="156">
        <v>38717</v>
      </c>
      <c r="AG48" s="128">
        <v>38717</v>
      </c>
      <c r="AH48" s="132"/>
      <c r="AI48" s="133"/>
      <c r="AJ48" s="133"/>
      <c r="AK48" s="133"/>
      <c r="AL48" s="226" t="s">
        <v>39</v>
      </c>
    </row>
    <row r="49" spans="1:38" ht="126">
      <c r="A49" s="307"/>
      <c r="B49" s="305" t="s">
        <v>276</v>
      </c>
      <c r="C49" s="324" t="s">
        <v>277</v>
      </c>
      <c r="D49" s="305" t="s">
        <v>278</v>
      </c>
      <c r="E49" s="82" t="s">
        <v>279</v>
      </c>
      <c r="F49" s="306">
        <v>38353</v>
      </c>
      <c r="G49" s="306">
        <v>38717</v>
      </c>
      <c r="H49" s="305" t="s">
        <v>280</v>
      </c>
      <c r="I49" s="305">
        <v>200</v>
      </c>
      <c r="J49" s="305">
        <v>500</v>
      </c>
      <c r="K49" s="86"/>
      <c r="L49" s="333">
        <v>156</v>
      </c>
      <c r="M49" s="153"/>
      <c r="N49" s="153"/>
      <c r="O49" s="397">
        <v>38717</v>
      </c>
      <c r="P49" s="154"/>
      <c r="Q49" s="41"/>
      <c r="R49" s="41"/>
      <c r="S49" s="41"/>
      <c r="T49" s="41"/>
      <c r="U49" s="41"/>
      <c r="V49" s="41"/>
      <c r="W49" s="41"/>
      <c r="X49" s="41"/>
      <c r="Y49" s="41"/>
      <c r="Z49" s="328" t="s">
        <v>429</v>
      </c>
      <c r="AA49" s="328"/>
      <c r="AB49" s="422">
        <v>1</v>
      </c>
      <c r="AC49" s="422">
        <f>156/500</f>
        <v>0.312</v>
      </c>
      <c r="AD49" s="152" t="s">
        <v>150</v>
      </c>
      <c r="AE49" s="156">
        <v>38353</v>
      </c>
      <c r="AF49" s="156">
        <v>38717</v>
      </c>
      <c r="AG49" s="344">
        <v>38717</v>
      </c>
      <c r="AH49" s="149"/>
      <c r="AI49" s="150"/>
      <c r="AJ49" s="150"/>
      <c r="AK49" s="150"/>
      <c r="AL49" s="345" t="s">
        <v>54</v>
      </c>
    </row>
    <row r="50" spans="1:38" ht="45">
      <c r="A50" s="307"/>
      <c r="B50" s="305"/>
      <c r="C50" s="324"/>
      <c r="D50" s="305"/>
      <c r="E50" s="82" t="s">
        <v>281</v>
      </c>
      <c r="F50" s="306"/>
      <c r="G50" s="306"/>
      <c r="H50" s="305"/>
      <c r="I50" s="395"/>
      <c r="J50" s="395"/>
      <c r="K50" s="86"/>
      <c r="L50" s="396"/>
      <c r="M50" s="153"/>
      <c r="N50" s="153"/>
      <c r="O50" s="398"/>
      <c r="P50" s="154"/>
      <c r="Q50" s="41"/>
      <c r="R50" s="41"/>
      <c r="S50" s="41"/>
      <c r="T50" s="41"/>
      <c r="U50" s="41"/>
      <c r="V50" s="41"/>
      <c r="W50" s="41"/>
      <c r="X50" s="41"/>
      <c r="Y50" s="41"/>
      <c r="Z50" s="328"/>
      <c r="AA50" s="328"/>
      <c r="AB50" s="422"/>
      <c r="AC50" s="422"/>
      <c r="AD50" s="152" t="s">
        <v>151</v>
      </c>
      <c r="AE50" s="361">
        <v>38353</v>
      </c>
      <c r="AF50" s="361">
        <v>38717</v>
      </c>
      <c r="AG50" s="329"/>
      <c r="AH50" s="149"/>
      <c r="AI50" s="150"/>
      <c r="AJ50" s="150"/>
      <c r="AK50" s="150"/>
      <c r="AL50" s="345"/>
    </row>
    <row r="51" spans="1:38" ht="72">
      <c r="A51" s="307"/>
      <c r="B51" s="305"/>
      <c r="C51" s="324"/>
      <c r="D51" s="305"/>
      <c r="E51" s="82" t="s">
        <v>282</v>
      </c>
      <c r="F51" s="306"/>
      <c r="G51" s="306"/>
      <c r="H51" s="305"/>
      <c r="I51" s="395"/>
      <c r="J51" s="395"/>
      <c r="K51" s="86"/>
      <c r="L51" s="396"/>
      <c r="M51" s="153"/>
      <c r="N51" s="153"/>
      <c r="O51" s="398"/>
      <c r="P51" s="154"/>
      <c r="Q51" s="41"/>
      <c r="R51" s="41"/>
      <c r="S51" s="41"/>
      <c r="T51" s="41"/>
      <c r="U51" s="41"/>
      <c r="V51" s="41"/>
      <c r="W51" s="41"/>
      <c r="X51" s="41"/>
      <c r="Y51" s="41"/>
      <c r="Z51" s="328"/>
      <c r="AA51" s="328"/>
      <c r="AB51" s="422"/>
      <c r="AC51" s="422"/>
      <c r="AD51" s="152" t="s">
        <v>159</v>
      </c>
      <c r="AE51" s="361"/>
      <c r="AF51" s="361"/>
      <c r="AG51" s="329"/>
      <c r="AH51" s="149"/>
      <c r="AI51" s="150"/>
      <c r="AJ51" s="150"/>
      <c r="AK51" s="150"/>
      <c r="AL51" s="345"/>
    </row>
    <row r="52" spans="1:38" ht="108">
      <c r="A52" s="307"/>
      <c r="B52" s="305"/>
      <c r="C52" s="324"/>
      <c r="D52" s="305"/>
      <c r="E52" s="82" t="s">
        <v>281</v>
      </c>
      <c r="F52" s="306"/>
      <c r="G52" s="306"/>
      <c r="H52" s="82" t="s">
        <v>283</v>
      </c>
      <c r="I52" s="82">
        <v>150</v>
      </c>
      <c r="J52" s="82">
        <v>300</v>
      </c>
      <c r="K52" s="86"/>
      <c r="L52" s="107">
        <v>450</v>
      </c>
      <c r="M52" s="153"/>
      <c r="N52" s="153"/>
      <c r="O52" s="157" t="s">
        <v>53</v>
      </c>
      <c r="P52" s="154"/>
      <c r="Q52" s="41"/>
      <c r="R52" s="41"/>
      <c r="S52" s="41"/>
      <c r="T52" s="41"/>
      <c r="U52" s="41"/>
      <c r="V52" s="41"/>
      <c r="W52" s="41"/>
      <c r="X52" s="41"/>
      <c r="Y52" s="41"/>
      <c r="Z52" s="157" t="s">
        <v>430</v>
      </c>
      <c r="AA52" s="158"/>
      <c r="AB52" s="288">
        <v>1</v>
      </c>
      <c r="AC52" s="288">
        <f>450/300</f>
        <v>1.5</v>
      </c>
      <c r="AD52" s="152" t="s">
        <v>160</v>
      </c>
      <c r="AE52" s="156">
        <v>38353</v>
      </c>
      <c r="AF52" s="156">
        <v>38717</v>
      </c>
      <c r="AG52" s="157" t="s">
        <v>55</v>
      </c>
      <c r="AH52" s="149"/>
      <c r="AI52" s="150"/>
      <c r="AJ52" s="150"/>
      <c r="AK52" s="150"/>
      <c r="AL52" s="247" t="s">
        <v>56</v>
      </c>
    </row>
    <row r="53" spans="1:38" ht="12.75">
      <c r="A53" s="298"/>
      <c r="B53" s="304" t="s">
        <v>284</v>
      </c>
      <c r="C53" s="304"/>
      <c r="D53" s="304"/>
      <c r="E53" s="304"/>
      <c r="F53" s="304"/>
      <c r="G53" s="304"/>
      <c r="H53" s="304"/>
      <c r="I53" s="304"/>
      <c r="J53" s="304"/>
      <c r="K53" s="248"/>
      <c r="L53" s="249"/>
      <c r="M53" s="250"/>
      <c r="N53" s="250"/>
      <c r="O53" s="251"/>
      <c r="P53" s="252"/>
      <c r="Q53" s="249"/>
      <c r="R53" s="249"/>
      <c r="S53" s="249"/>
      <c r="T53" s="249"/>
      <c r="U53" s="249"/>
      <c r="V53" s="249"/>
      <c r="W53" s="249"/>
      <c r="X53" s="249"/>
      <c r="Y53" s="249"/>
      <c r="Z53" s="253"/>
      <c r="AA53" s="253"/>
      <c r="AB53" s="287"/>
      <c r="AC53" s="287"/>
      <c r="AD53" s="254"/>
      <c r="AE53" s="255"/>
      <c r="AF53" s="255"/>
      <c r="AG53" s="251"/>
      <c r="AH53" s="256"/>
      <c r="AI53" s="257"/>
      <c r="AJ53" s="257"/>
      <c r="AK53" s="257"/>
      <c r="AL53" s="224"/>
    </row>
    <row r="54" spans="1:38" ht="12.75" customHeight="1">
      <c r="A54" s="298"/>
      <c r="B54" s="304" t="s">
        <v>285</v>
      </c>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251"/>
      <c r="AH54" s="256"/>
      <c r="AI54" s="257"/>
      <c r="AJ54" s="257"/>
      <c r="AK54" s="257"/>
      <c r="AL54" s="224"/>
    </row>
    <row r="55" spans="1:38" ht="101.25" customHeight="1">
      <c r="A55" s="316" t="s">
        <v>120</v>
      </c>
      <c r="B55" s="313" t="s">
        <v>286</v>
      </c>
      <c r="C55" s="315" t="s">
        <v>287</v>
      </c>
      <c r="D55" s="313" t="s">
        <v>288</v>
      </c>
      <c r="E55" s="313" t="s">
        <v>289</v>
      </c>
      <c r="F55" s="314">
        <v>38353</v>
      </c>
      <c r="G55" s="314">
        <v>38717</v>
      </c>
      <c r="H55" s="313" t="s">
        <v>290</v>
      </c>
      <c r="I55" s="313">
        <v>500</v>
      </c>
      <c r="J55" s="313">
        <v>2000</v>
      </c>
      <c r="K55" s="88"/>
      <c r="L55" s="330">
        <v>0</v>
      </c>
      <c r="M55" s="258"/>
      <c r="N55" s="258">
        <f>SUM(M55:M55)</f>
        <v>0</v>
      </c>
      <c r="O55" s="401">
        <v>38717</v>
      </c>
      <c r="P55" s="258"/>
      <c r="Q55" s="258" t="e">
        <f>IF(AND(I55=0),"Sin Meta para el Indicador",IF(AND(#REF!&gt;$C$6,#REF!=$D$6,#REF!&gt;#REF!,#REF!&lt;=#REF!,#REF!=I55),"Cumplida",IF(AND(#REF!&gt;$C$6,#REF!&lt;$D$6,#REF!&lt;=#REF!,#REF!=I55),"Cumplida Anticipadamente",IF(AND(#REF!&gt;$D$6,#REF!&lt;#REF!,#REF!=I55),"Cumplida Extemporaneamente",IF(AND(#REF!&gt;=$C$6,#REF!&lt;=#REF!,#REF!&lt;I55),"En Proceso",IF(AND(#REF!=0),"No Iniciada","No Concluida"))))))</f>
        <v>#REF!</v>
      </c>
      <c r="R55" s="258" t="e">
        <f>IF(AND(J55=0),"Sin Meta para el Indicador",IF(AND(P55&gt;$C$7,P55=$D$7,P55&gt;#REF!,P55&lt;=#REF!,M55=J55),"Cumplida",IF(AND(P55&gt;$C$7,P55&lt;$D$7,P55&lt;=#REF!,M55=J55),"Cumplida Anticipadamente",IF(AND(P55&gt;$D$7,P55&lt;#REF!,M55=J55),"Cumplida Extemporaneamente",IF(AND(P55&gt;=$C$7,P55&lt;=#REF!,M55&lt;J55),"En Proceso",IF(AND(M55=0),"No Iniciada","No Concluida"))))))</f>
        <v>#REF!</v>
      </c>
      <c r="S55" s="258">
        <f>BX55</f>
        <v>0</v>
      </c>
      <c r="T55" s="258" t="e">
        <f>IF(AND(I55=0),0,(#REF!/I55))</f>
        <v>#REF!</v>
      </c>
      <c r="U55" s="258">
        <f>IF(AND(J55=0),0,(M55/J55))</f>
        <v>0</v>
      </c>
      <c r="V55" s="258" t="e">
        <f>(T55+U55)/2</f>
        <v>#REF!</v>
      </c>
      <c r="W55" s="93"/>
      <c r="X55" s="93"/>
      <c r="Y55" s="93"/>
      <c r="Z55" s="402" t="s">
        <v>431</v>
      </c>
      <c r="AA55" s="332" t="s">
        <v>44</v>
      </c>
      <c r="AB55" s="405">
        <v>1</v>
      </c>
      <c r="AC55" s="405">
        <v>0.5</v>
      </c>
      <c r="AD55" s="100" t="s">
        <v>161</v>
      </c>
      <c r="AE55" s="159">
        <v>38353</v>
      </c>
      <c r="AF55" s="159">
        <v>38383</v>
      </c>
      <c r="AG55" s="401">
        <v>38717</v>
      </c>
      <c r="AH55" s="169"/>
      <c r="AI55" s="170"/>
      <c r="AJ55" s="170"/>
      <c r="AK55" s="170"/>
      <c r="AL55" s="399" t="s">
        <v>46</v>
      </c>
    </row>
    <row r="56" spans="1:38" ht="45">
      <c r="A56" s="316"/>
      <c r="B56" s="313"/>
      <c r="C56" s="315"/>
      <c r="D56" s="313"/>
      <c r="E56" s="313"/>
      <c r="F56" s="314"/>
      <c r="G56" s="314"/>
      <c r="H56" s="313"/>
      <c r="I56" s="313"/>
      <c r="J56" s="313"/>
      <c r="K56" s="88"/>
      <c r="L56" s="330"/>
      <c r="M56" s="258"/>
      <c r="N56" s="258">
        <f>SUM(M56:M56)</f>
        <v>0</v>
      </c>
      <c r="O56" s="401"/>
      <c r="P56" s="258"/>
      <c r="Q56" s="258" t="str">
        <f>IF(AND(I56=0),"Sin Meta para el Indicador",IF(AND(#REF!&gt;$C$6,#REF!=$D$6,#REF!&gt;#REF!,#REF!&lt;=#REF!,#REF!=I56),"Cumplida",IF(AND(#REF!&gt;$C$6,#REF!&lt;$D$6,#REF!&lt;=#REF!,#REF!=I56),"Cumplida Anticipadamente",IF(AND(#REF!&gt;$D$6,#REF!&lt;#REF!,#REF!=I56),"Cumplida Extemporaneamente",IF(AND(#REF!&gt;=$C$6,#REF!&lt;=#REF!,#REF!&lt;I56),"En Proceso",IF(AND(#REF!=0),"No Iniciada","No Concluida"))))))</f>
        <v>Sin Meta para el Indicador</v>
      </c>
      <c r="R56" s="258" t="str">
        <f>IF(AND(J56=0),"Sin Meta para el Indicador",IF(AND(P56&gt;$C$7,P56=$D$7,P56&gt;#REF!,P56&lt;=#REF!,M56=J56),"Cumplida",IF(AND(P56&gt;$C$7,P56&lt;$D$7,P56&lt;=#REF!,M56=J56),"Cumplida Anticipadamente",IF(AND(P56&gt;$D$7,P56&lt;#REF!,M56=J56),"Cumplida Extemporaneamente",IF(AND(P56&gt;=$C$7,P56&lt;=#REF!,M56&lt;J56),"En Proceso",IF(AND(M56=0),"No Iniciada","No Concluida"))))))</f>
        <v>Sin Meta para el Indicador</v>
      </c>
      <c r="S56" s="258">
        <f>BX56</f>
        <v>0</v>
      </c>
      <c r="T56" s="258">
        <f>IF(AND(I56=0),0,(#REF!/I56))</f>
        <v>0</v>
      </c>
      <c r="U56" s="258">
        <f>IF(AND(J56=0),0,(M56/J56))</f>
        <v>0</v>
      </c>
      <c r="V56" s="258">
        <f>(T56+U56)/2</f>
        <v>0</v>
      </c>
      <c r="W56" s="93"/>
      <c r="X56" s="93"/>
      <c r="Y56" s="93"/>
      <c r="Z56" s="403"/>
      <c r="AA56" s="332"/>
      <c r="AB56" s="405"/>
      <c r="AC56" s="405"/>
      <c r="AD56" s="100" t="s">
        <v>162</v>
      </c>
      <c r="AE56" s="159">
        <v>38383</v>
      </c>
      <c r="AF56" s="159">
        <v>38717</v>
      </c>
      <c r="AG56" s="401"/>
      <c r="AH56" s="165"/>
      <c r="AI56" s="166"/>
      <c r="AJ56" s="166"/>
      <c r="AK56" s="166"/>
      <c r="AL56" s="400"/>
    </row>
    <row r="57" spans="1:38" ht="56.25">
      <c r="A57" s="316"/>
      <c r="B57" s="313" t="s">
        <v>291</v>
      </c>
      <c r="C57" s="315" t="s">
        <v>292</v>
      </c>
      <c r="D57" s="313" t="s">
        <v>293</v>
      </c>
      <c r="E57" s="313" t="s">
        <v>281</v>
      </c>
      <c r="F57" s="314">
        <v>38353</v>
      </c>
      <c r="G57" s="314">
        <v>38717</v>
      </c>
      <c r="H57" s="331" t="s">
        <v>294</v>
      </c>
      <c r="I57" s="330" t="s">
        <v>224</v>
      </c>
      <c r="J57" s="330">
        <v>1000</v>
      </c>
      <c r="K57" s="88"/>
      <c r="L57" s="330">
        <f>705+320+19395</f>
        <v>20420</v>
      </c>
      <c r="M57" s="160"/>
      <c r="N57" s="160"/>
      <c r="O57" s="334">
        <v>38717</v>
      </c>
      <c r="P57" s="161"/>
      <c r="Q57" s="95"/>
      <c r="R57" s="95"/>
      <c r="S57" s="95"/>
      <c r="T57" s="95"/>
      <c r="U57" s="95"/>
      <c r="V57" s="95"/>
      <c r="W57" s="95"/>
      <c r="X57" s="95"/>
      <c r="Y57" s="95"/>
      <c r="Z57" s="332" t="s">
        <v>317</v>
      </c>
      <c r="AA57" s="332"/>
      <c r="AB57" s="405">
        <v>1</v>
      </c>
      <c r="AC57" s="405">
        <f>20420/1000</f>
        <v>20.42</v>
      </c>
      <c r="AD57" s="100" t="s">
        <v>163</v>
      </c>
      <c r="AE57" s="159">
        <v>38353</v>
      </c>
      <c r="AF57" s="163">
        <v>38411</v>
      </c>
      <c r="AG57" s="163">
        <v>38411</v>
      </c>
      <c r="AH57" s="165"/>
      <c r="AI57" s="166"/>
      <c r="AJ57" s="166"/>
      <c r="AK57" s="166"/>
      <c r="AL57" s="275" t="s">
        <v>57</v>
      </c>
    </row>
    <row r="58" spans="1:38" ht="45">
      <c r="A58" s="316"/>
      <c r="B58" s="313"/>
      <c r="C58" s="315"/>
      <c r="D58" s="313"/>
      <c r="E58" s="313"/>
      <c r="F58" s="314"/>
      <c r="G58" s="314"/>
      <c r="H58" s="331"/>
      <c r="I58" s="331"/>
      <c r="J58" s="331"/>
      <c r="K58" s="88"/>
      <c r="L58" s="331"/>
      <c r="M58" s="160"/>
      <c r="N58" s="160"/>
      <c r="O58" s="335"/>
      <c r="P58" s="161"/>
      <c r="Q58" s="95"/>
      <c r="R58" s="95"/>
      <c r="S58" s="95"/>
      <c r="T58" s="95"/>
      <c r="U58" s="95"/>
      <c r="V58" s="95"/>
      <c r="W58" s="95"/>
      <c r="X58" s="95"/>
      <c r="Y58" s="95"/>
      <c r="Z58" s="332"/>
      <c r="AA58" s="332"/>
      <c r="AB58" s="405"/>
      <c r="AC58" s="405"/>
      <c r="AD58" s="100" t="s">
        <v>164</v>
      </c>
      <c r="AE58" s="159">
        <v>38353</v>
      </c>
      <c r="AF58" s="163">
        <v>38411</v>
      </c>
      <c r="AG58" s="164">
        <v>38411</v>
      </c>
      <c r="AH58" s="165"/>
      <c r="AI58" s="166"/>
      <c r="AJ58" s="166"/>
      <c r="AK58" s="166"/>
      <c r="AL58" s="275" t="s">
        <v>58</v>
      </c>
    </row>
    <row r="59" spans="1:38" ht="56.25">
      <c r="A59" s="316"/>
      <c r="B59" s="313"/>
      <c r="C59" s="315"/>
      <c r="D59" s="313"/>
      <c r="E59" s="313"/>
      <c r="F59" s="314"/>
      <c r="G59" s="314"/>
      <c r="H59" s="331"/>
      <c r="I59" s="331"/>
      <c r="J59" s="331"/>
      <c r="K59" s="88"/>
      <c r="L59" s="331"/>
      <c r="M59" s="160"/>
      <c r="N59" s="160"/>
      <c r="O59" s="335"/>
      <c r="P59" s="161"/>
      <c r="Q59" s="95"/>
      <c r="R59" s="95"/>
      <c r="S59" s="95"/>
      <c r="T59" s="95"/>
      <c r="U59" s="95"/>
      <c r="V59" s="95"/>
      <c r="W59" s="95"/>
      <c r="X59" s="95"/>
      <c r="Y59" s="95"/>
      <c r="Z59" s="332"/>
      <c r="AA59" s="332"/>
      <c r="AB59" s="405"/>
      <c r="AC59" s="405"/>
      <c r="AD59" s="100" t="s">
        <v>165</v>
      </c>
      <c r="AE59" s="159">
        <v>38412</v>
      </c>
      <c r="AF59" s="163">
        <v>38717</v>
      </c>
      <c r="AG59" s="164">
        <v>38717</v>
      </c>
      <c r="AH59" s="165"/>
      <c r="AI59" s="166"/>
      <c r="AJ59" s="166"/>
      <c r="AK59" s="166"/>
      <c r="AL59" s="275" t="s">
        <v>59</v>
      </c>
    </row>
    <row r="60" spans="1:38" ht="112.5">
      <c r="A60" s="316"/>
      <c r="B60" s="91" t="s">
        <v>295</v>
      </c>
      <c r="C60" s="89" t="s">
        <v>296</v>
      </c>
      <c r="D60" s="91" t="s">
        <v>297</v>
      </c>
      <c r="E60" s="91" t="s">
        <v>289</v>
      </c>
      <c r="F60" s="92">
        <v>38353</v>
      </c>
      <c r="G60" s="92">
        <v>38717</v>
      </c>
      <c r="H60" s="91" t="s">
        <v>298</v>
      </c>
      <c r="I60" s="91" t="s">
        <v>126</v>
      </c>
      <c r="J60" s="90">
        <v>463500</v>
      </c>
      <c r="K60" s="88"/>
      <c r="L60" s="93">
        <v>449.852</v>
      </c>
      <c r="M60" s="160"/>
      <c r="N60" s="160"/>
      <c r="O60" s="168">
        <v>38695</v>
      </c>
      <c r="P60" s="161"/>
      <c r="Q60" s="95"/>
      <c r="R60" s="95"/>
      <c r="S60" s="95"/>
      <c r="T60" s="95"/>
      <c r="U60" s="95"/>
      <c r="V60" s="95"/>
      <c r="W60" s="95"/>
      <c r="X60" s="95"/>
      <c r="Y60" s="95"/>
      <c r="Z60" s="162" t="s">
        <v>432</v>
      </c>
      <c r="AA60" s="98"/>
      <c r="AB60" s="292">
        <v>1</v>
      </c>
      <c r="AC60" s="292">
        <f>449852/463500</f>
        <v>0.970554476806904</v>
      </c>
      <c r="AD60" s="100" t="s">
        <v>166</v>
      </c>
      <c r="AE60" s="159">
        <v>38353</v>
      </c>
      <c r="AF60" s="163">
        <v>38717</v>
      </c>
      <c r="AG60" s="164">
        <v>38717</v>
      </c>
      <c r="AH60" s="165"/>
      <c r="AI60" s="166"/>
      <c r="AJ60" s="166"/>
      <c r="AK60" s="166"/>
      <c r="AL60" s="167" t="s">
        <v>433</v>
      </c>
    </row>
    <row r="61" spans="1:38" ht="146.25">
      <c r="A61" s="316"/>
      <c r="B61" s="91" t="s">
        <v>299</v>
      </c>
      <c r="C61" s="89" t="s">
        <v>300</v>
      </c>
      <c r="D61" s="91" t="s">
        <v>301</v>
      </c>
      <c r="E61" s="91" t="s">
        <v>302</v>
      </c>
      <c r="F61" s="92">
        <v>38353</v>
      </c>
      <c r="G61" s="92">
        <v>38717</v>
      </c>
      <c r="H61" s="91" t="s">
        <v>303</v>
      </c>
      <c r="I61" s="93" t="s">
        <v>224</v>
      </c>
      <c r="J61" s="94">
        <v>30</v>
      </c>
      <c r="K61" s="88"/>
      <c r="L61" s="94">
        <v>94.971</v>
      </c>
      <c r="M61" s="258"/>
      <c r="N61" s="258">
        <f>SUM(M61:M61)</f>
        <v>0</v>
      </c>
      <c r="O61" s="168">
        <v>38717</v>
      </c>
      <c r="P61" s="258"/>
      <c r="Q61" s="258" t="e">
        <f>IF(AND(I61=0),"Sin Meta para el Indicador",IF(AND(#REF!&gt;$C$6,#REF!=$D$6,#REF!&gt;#REF!,#REF!&lt;=#REF!,#REF!=I61),"Cumplida",IF(AND(#REF!&gt;$C$6,#REF!&lt;$D$6,#REF!&lt;=#REF!,#REF!=I61),"Cumplida Anticipadamente",IF(AND(#REF!&gt;$D$6,#REF!&lt;#REF!,#REF!=I61),"Cumplida Extemporaneamente",IF(AND(#REF!&gt;=$C$6,#REF!&lt;=#REF!,#REF!&lt;I61),"En Proceso",IF(AND(#REF!=0),"No Iniciada","No Concluida"))))))</f>
        <v>#REF!</v>
      </c>
      <c r="R61" s="258" t="e">
        <f>IF(AND(J61=0),"Sin Meta para el Indicador",IF(AND(P61&gt;$C$7,P61=$D$7,P61&gt;#REF!,P61&lt;=#REF!,M61=J61),"Cumplida",IF(AND(P61&gt;$C$7,P61&lt;$D$7,P61&lt;=#REF!,M61=J61),"Cumplida Anticipadamente",IF(AND(P61&gt;$D$7,P61&lt;#REF!,M61=J61),"Cumplida Extemporaneamente",IF(AND(P61&gt;=$C$7,P61&lt;=#REF!,M61&lt;J61),"En Proceso",IF(AND(M61=0),"No Iniciada","No Concluida"))))))</f>
        <v>#REF!</v>
      </c>
      <c r="S61" s="258">
        <f>BX61</f>
        <v>0</v>
      </c>
      <c r="T61" s="258" t="e">
        <f>IF(AND(I61=0),0,(#REF!/I61))</f>
        <v>#REF!</v>
      </c>
      <c r="U61" s="258">
        <f>IF(AND(J61=0),0,(M61/J61))</f>
        <v>0</v>
      </c>
      <c r="V61" s="258" t="e">
        <f>(T61+U61)/2</f>
        <v>#REF!</v>
      </c>
      <c r="W61" s="93"/>
      <c r="X61" s="93"/>
      <c r="Y61" s="93"/>
      <c r="Z61" s="162" t="s">
        <v>434</v>
      </c>
      <c r="AA61" s="93"/>
      <c r="AB61" s="291">
        <v>1</v>
      </c>
      <c r="AC61" s="291">
        <f>94791/30000</f>
        <v>3.1597</v>
      </c>
      <c r="AD61" s="100" t="s">
        <v>167</v>
      </c>
      <c r="AE61" s="159">
        <v>38353</v>
      </c>
      <c r="AF61" s="159" t="s">
        <v>168</v>
      </c>
      <c r="AG61" s="168">
        <v>38533</v>
      </c>
      <c r="AH61" s="169"/>
      <c r="AI61" s="170"/>
      <c r="AJ61" s="170"/>
      <c r="AK61" s="170"/>
      <c r="AL61" s="167" t="s">
        <v>435</v>
      </c>
    </row>
    <row r="62" spans="1:38" ht="12.75">
      <c r="A62" s="318"/>
      <c r="B62" s="304" t="s">
        <v>436</v>
      </c>
      <c r="C62" s="304"/>
      <c r="D62" s="304"/>
      <c r="E62" s="304"/>
      <c r="F62" s="304"/>
      <c r="G62" s="304"/>
      <c r="H62" s="304"/>
      <c r="I62" s="237"/>
      <c r="J62" s="237"/>
      <c r="K62" s="238"/>
      <c r="L62" s="214"/>
      <c r="M62" s="215"/>
      <c r="N62" s="215"/>
      <c r="O62" s="216"/>
      <c r="P62" s="217"/>
      <c r="Q62" s="214"/>
      <c r="R62" s="214"/>
      <c r="S62" s="214"/>
      <c r="T62" s="214"/>
      <c r="U62" s="214"/>
      <c r="V62" s="214"/>
      <c r="W62" s="214"/>
      <c r="X62" s="214"/>
      <c r="Y62" s="214"/>
      <c r="Z62" s="219"/>
      <c r="AA62" s="219"/>
      <c r="AB62" s="287"/>
      <c r="AC62" s="287"/>
      <c r="AD62" s="244"/>
      <c r="AE62" s="259"/>
      <c r="AF62" s="259"/>
      <c r="AG62" s="221"/>
      <c r="AH62" s="222"/>
      <c r="AI62" s="223"/>
      <c r="AJ62" s="223"/>
      <c r="AK62" s="223"/>
      <c r="AL62" s="224"/>
    </row>
    <row r="63" spans="1:38" ht="12.75">
      <c r="A63" s="318"/>
      <c r="B63" s="304" t="s">
        <v>304</v>
      </c>
      <c r="C63" s="304"/>
      <c r="D63" s="304"/>
      <c r="E63" s="304"/>
      <c r="F63" s="304"/>
      <c r="G63" s="304"/>
      <c r="H63" s="304"/>
      <c r="I63" s="304"/>
      <c r="J63" s="304"/>
      <c r="K63" s="238"/>
      <c r="L63" s="214"/>
      <c r="M63" s="215"/>
      <c r="N63" s="215"/>
      <c r="O63" s="216"/>
      <c r="P63" s="217"/>
      <c r="Q63" s="214"/>
      <c r="R63" s="214"/>
      <c r="S63" s="214"/>
      <c r="T63" s="214"/>
      <c r="U63" s="214"/>
      <c r="V63" s="214"/>
      <c r="W63" s="214"/>
      <c r="X63" s="214"/>
      <c r="Y63" s="214"/>
      <c r="Z63" s="219"/>
      <c r="AA63" s="219"/>
      <c r="AB63" s="287"/>
      <c r="AC63" s="287"/>
      <c r="AD63" s="244"/>
      <c r="AE63" s="259"/>
      <c r="AF63" s="259"/>
      <c r="AG63" s="221"/>
      <c r="AH63" s="222"/>
      <c r="AI63" s="223"/>
      <c r="AJ63" s="223"/>
      <c r="AK63" s="223"/>
      <c r="AL63" s="224"/>
    </row>
    <row r="64" spans="1:38" ht="56.25">
      <c r="A64" s="316" t="s">
        <v>120</v>
      </c>
      <c r="B64" s="327" t="s">
        <v>305</v>
      </c>
      <c r="C64" s="315" t="s">
        <v>306</v>
      </c>
      <c r="D64" s="313" t="s">
        <v>307</v>
      </c>
      <c r="E64" s="313" t="s">
        <v>257</v>
      </c>
      <c r="F64" s="311">
        <v>38353</v>
      </c>
      <c r="G64" s="311">
        <v>38717</v>
      </c>
      <c r="H64" s="313" t="s">
        <v>308</v>
      </c>
      <c r="I64" s="327">
        <v>500</v>
      </c>
      <c r="J64" s="327">
        <v>1000</v>
      </c>
      <c r="K64" s="88"/>
      <c r="L64" s="327">
        <v>1119</v>
      </c>
      <c r="M64" s="160"/>
      <c r="N64" s="160"/>
      <c r="O64" s="337">
        <v>38533</v>
      </c>
      <c r="P64" s="161"/>
      <c r="Q64" s="95"/>
      <c r="R64" s="95"/>
      <c r="S64" s="95"/>
      <c r="T64" s="95"/>
      <c r="U64" s="95"/>
      <c r="V64" s="95"/>
      <c r="W64" s="95"/>
      <c r="X64" s="95"/>
      <c r="Y64" s="95"/>
      <c r="Z64" s="332" t="s">
        <v>437</v>
      </c>
      <c r="AA64" s="332"/>
      <c r="AB64" s="405">
        <v>1</v>
      </c>
      <c r="AC64" s="405">
        <f>1119/1000</f>
        <v>1.119</v>
      </c>
      <c r="AD64" s="100" t="s">
        <v>169</v>
      </c>
      <c r="AE64" s="172">
        <v>38353</v>
      </c>
      <c r="AF64" s="172">
        <v>38442</v>
      </c>
      <c r="AG64" s="164">
        <v>38400</v>
      </c>
      <c r="AH64" s="165"/>
      <c r="AI64" s="166"/>
      <c r="AJ64" s="166"/>
      <c r="AK64" s="166"/>
      <c r="AL64" s="167" t="s">
        <v>439</v>
      </c>
    </row>
    <row r="65" spans="1:38" ht="67.5">
      <c r="A65" s="316"/>
      <c r="B65" s="327"/>
      <c r="C65" s="315"/>
      <c r="D65" s="313"/>
      <c r="E65" s="313"/>
      <c r="F65" s="311"/>
      <c r="G65" s="311"/>
      <c r="H65" s="313"/>
      <c r="I65" s="327"/>
      <c r="J65" s="327"/>
      <c r="K65" s="88"/>
      <c r="L65" s="327"/>
      <c r="M65" s="160"/>
      <c r="N65" s="160"/>
      <c r="O65" s="338"/>
      <c r="P65" s="161"/>
      <c r="Q65" s="95"/>
      <c r="R65" s="95"/>
      <c r="S65" s="95"/>
      <c r="T65" s="95"/>
      <c r="U65" s="95"/>
      <c r="V65" s="95"/>
      <c r="W65" s="95"/>
      <c r="X65" s="95"/>
      <c r="Y65" s="95"/>
      <c r="Z65" s="339"/>
      <c r="AA65" s="339"/>
      <c r="AB65" s="423"/>
      <c r="AC65" s="423"/>
      <c r="AD65" s="100" t="s">
        <v>170</v>
      </c>
      <c r="AE65" s="172">
        <v>38443</v>
      </c>
      <c r="AF65" s="172">
        <v>38717</v>
      </c>
      <c r="AG65" s="164">
        <v>38533</v>
      </c>
      <c r="AH65" s="165"/>
      <c r="AI65" s="166"/>
      <c r="AJ65" s="166"/>
      <c r="AK65" s="166"/>
      <c r="AL65" s="167" t="s">
        <v>418</v>
      </c>
    </row>
    <row r="66" spans="1:38" ht="78.75">
      <c r="A66" s="316"/>
      <c r="B66" s="97" t="s">
        <v>309</v>
      </c>
      <c r="C66" s="89" t="s">
        <v>310</v>
      </c>
      <c r="D66" s="91" t="s">
        <v>311</v>
      </c>
      <c r="E66" s="91" t="s">
        <v>257</v>
      </c>
      <c r="F66" s="96">
        <v>38353</v>
      </c>
      <c r="G66" s="96">
        <v>38717</v>
      </c>
      <c r="H66" s="91" t="s">
        <v>312</v>
      </c>
      <c r="I66" s="98" t="s">
        <v>224</v>
      </c>
      <c r="J66" s="98">
        <v>1</v>
      </c>
      <c r="K66" s="88"/>
      <c r="L66" s="95">
        <v>1</v>
      </c>
      <c r="M66" s="160"/>
      <c r="N66" s="160"/>
      <c r="O66" s="164" t="s">
        <v>421</v>
      </c>
      <c r="P66" s="161"/>
      <c r="Q66" s="95"/>
      <c r="R66" s="95"/>
      <c r="S66" s="95"/>
      <c r="T66" s="95"/>
      <c r="U66" s="95"/>
      <c r="V66" s="95"/>
      <c r="W66" s="95"/>
      <c r="X66" s="95"/>
      <c r="Y66" s="95"/>
      <c r="Z66" s="162" t="s">
        <v>438</v>
      </c>
      <c r="AA66" s="98"/>
      <c r="AB66" s="292">
        <v>1</v>
      </c>
      <c r="AC66" s="292">
        <v>1</v>
      </c>
      <c r="AD66" s="100" t="s">
        <v>171</v>
      </c>
      <c r="AE66" s="172">
        <v>38353</v>
      </c>
      <c r="AF66" s="172">
        <v>38717</v>
      </c>
      <c r="AG66" s="173" t="s">
        <v>412</v>
      </c>
      <c r="AH66" s="165"/>
      <c r="AI66" s="166"/>
      <c r="AJ66" s="166"/>
      <c r="AK66" s="166"/>
      <c r="AL66" s="167" t="s">
        <v>158</v>
      </c>
    </row>
    <row r="67" spans="1:38" ht="67.5">
      <c r="A67" s="316"/>
      <c r="B67" s="327" t="s">
        <v>313</v>
      </c>
      <c r="C67" s="315" t="s">
        <v>314</v>
      </c>
      <c r="D67" s="313" t="s">
        <v>315</v>
      </c>
      <c r="E67" s="313" t="s">
        <v>257</v>
      </c>
      <c r="F67" s="311">
        <v>38353</v>
      </c>
      <c r="G67" s="311">
        <v>38717</v>
      </c>
      <c r="H67" s="313" t="s">
        <v>325</v>
      </c>
      <c r="I67" s="327" t="s">
        <v>126</v>
      </c>
      <c r="J67" s="327">
        <v>4</v>
      </c>
      <c r="K67" s="88"/>
      <c r="L67" s="335">
        <v>4</v>
      </c>
      <c r="M67" s="160"/>
      <c r="N67" s="160"/>
      <c r="O67" s="394">
        <v>38555</v>
      </c>
      <c r="P67" s="161"/>
      <c r="Q67" s="95"/>
      <c r="R67" s="95"/>
      <c r="S67" s="95"/>
      <c r="T67" s="95"/>
      <c r="U67" s="95"/>
      <c r="V67" s="95"/>
      <c r="W67" s="95"/>
      <c r="X67" s="95"/>
      <c r="Y67" s="95"/>
      <c r="Z67" s="332" t="s">
        <v>440</v>
      </c>
      <c r="AA67" s="332"/>
      <c r="AB67" s="405">
        <v>1</v>
      </c>
      <c r="AC67" s="405">
        <v>1</v>
      </c>
      <c r="AD67" s="100" t="s">
        <v>172</v>
      </c>
      <c r="AE67" s="172">
        <v>38353</v>
      </c>
      <c r="AF67" s="172">
        <v>38717</v>
      </c>
      <c r="AG67" s="164">
        <v>38698</v>
      </c>
      <c r="AH67" s="165"/>
      <c r="AI67" s="166"/>
      <c r="AJ67" s="166"/>
      <c r="AK67" s="166"/>
      <c r="AL67" s="167" t="s">
        <v>481</v>
      </c>
    </row>
    <row r="68" spans="1:38" ht="67.5">
      <c r="A68" s="316"/>
      <c r="B68" s="327"/>
      <c r="C68" s="315"/>
      <c r="D68" s="313"/>
      <c r="E68" s="313"/>
      <c r="F68" s="311"/>
      <c r="G68" s="311"/>
      <c r="H68" s="313"/>
      <c r="I68" s="327"/>
      <c r="J68" s="327"/>
      <c r="K68" s="88"/>
      <c r="L68" s="335"/>
      <c r="M68" s="160"/>
      <c r="N68" s="160"/>
      <c r="O68" s="394"/>
      <c r="P68" s="161"/>
      <c r="Q68" s="95"/>
      <c r="R68" s="95"/>
      <c r="S68" s="95"/>
      <c r="T68" s="95"/>
      <c r="U68" s="95"/>
      <c r="V68" s="95"/>
      <c r="W68" s="95"/>
      <c r="X68" s="95"/>
      <c r="Y68" s="95"/>
      <c r="Z68" s="341"/>
      <c r="AA68" s="341"/>
      <c r="AB68" s="424"/>
      <c r="AC68" s="424"/>
      <c r="AD68" s="100" t="s">
        <v>173</v>
      </c>
      <c r="AE68" s="172">
        <v>38353</v>
      </c>
      <c r="AF68" s="172">
        <v>38717</v>
      </c>
      <c r="AG68" s="164">
        <v>38555</v>
      </c>
      <c r="AH68" s="165"/>
      <c r="AI68" s="166"/>
      <c r="AJ68" s="166"/>
      <c r="AK68" s="166"/>
      <c r="AL68" s="167" t="s">
        <v>482</v>
      </c>
    </row>
    <row r="69" spans="1:38" ht="101.25">
      <c r="A69" s="316" t="s">
        <v>120</v>
      </c>
      <c r="B69" s="327" t="s">
        <v>326</v>
      </c>
      <c r="C69" s="315" t="s">
        <v>327</v>
      </c>
      <c r="D69" s="313" t="s">
        <v>328</v>
      </c>
      <c r="E69" s="313" t="s">
        <v>257</v>
      </c>
      <c r="F69" s="311">
        <v>38353</v>
      </c>
      <c r="G69" s="311">
        <v>38717</v>
      </c>
      <c r="H69" s="313" t="s">
        <v>329</v>
      </c>
      <c r="I69" s="327">
        <v>70</v>
      </c>
      <c r="J69" s="327">
        <v>150</v>
      </c>
      <c r="K69" s="88"/>
      <c r="L69" s="335">
        <v>254</v>
      </c>
      <c r="M69" s="160"/>
      <c r="N69" s="160"/>
      <c r="O69" s="337">
        <v>38688</v>
      </c>
      <c r="P69" s="161"/>
      <c r="Q69" s="95"/>
      <c r="R69" s="95"/>
      <c r="S69" s="95"/>
      <c r="T69" s="95"/>
      <c r="U69" s="95"/>
      <c r="V69" s="95"/>
      <c r="W69" s="95"/>
      <c r="X69" s="95"/>
      <c r="Y69" s="95"/>
      <c r="Z69" s="332" t="s">
        <v>441</v>
      </c>
      <c r="AA69" s="332"/>
      <c r="AB69" s="405">
        <v>1</v>
      </c>
      <c r="AC69" s="405">
        <f>254/150</f>
        <v>1.6933333333333334</v>
      </c>
      <c r="AD69" s="100" t="s">
        <v>174</v>
      </c>
      <c r="AE69" s="172">
        <v>38353</v>
      </c>
      <c r="AF69" s="172">
        <v>38472</v>
      </c>
      <c r="AG69" s="164">
        <v>38457</v>
      </c>
      <c r="AH69" s="165"/>
      <c r="AI69" s="166"/>
      <c r="AJ69" s="166"/>
      <c r="AK69" s="166"/>
      <c r="AL69" s="167" t="s">
        <v>3</v>
      </c>
    </row>
    <row r="70" spans="1:38" ht="63" customHeight="1">
      <c r="A70" s="316"/>
      <c r="B70" s="327"/>
      <c r="C70" s="315"/>
      <c r="D70" s="313"/>
      <c r="E70" s="313"/>
      <c r="F70" s="311"/>
      <c r="G70" s="311"/>
      <c r="H70" s="313"/>
      <c r="I70" s="327"/>
      <c r="J70" s="327"/>
      <c r="K70" s="88"/>
      <c r="L70" s="335"/>
      <c r="M70" s="160"/>
      <c r="N70" s="160"/>
      <c r="O70" s="337"/>
      <c r="P70" s="335"/>
      <c r="Q70" s="335"/>
      <c r="R70" s="335"/>
      <c r="S70" s="335"/>
      <c r="T70" s="335"/>
      <c r="U70" s="335"/>
      <c r="V70" s="335"/>
      <c r="W70" s="335"/>
      <c r="X70" s="335"/>
      <c r="Y70" s="335"/>
      <c r="Z70" s="339"/>
      <c r="AA70" s="339"/>
      <c r="AB70" s="423"/>
      <c r="AC70" s="423"/>
      <c r="AD70" s="356" t="s">
        <v>175</v>
      </c>
      <c r="AE70" s="320">
        <v>38473</v>
      </c>
      <c r="AF70" s="320">
        <v>38595</v>
      </c>
      <c r="AG70" s="320">
        <v>38595</v>
      </c>
      <c r="AH70" s="165"/>
      <c r="AI70" s="166"/>
      <c r="AJ70" s="166"/>
      <c r="AK70" s="166"/>
      <c r="AL70" s="355" t="s">
        <v>417</v>
      </c>
    </row>
    <row r="71" spans="1:38" ht="63" customHeight="1">
      <c r="A71" s="316"/>
      <c r="B71" s="327"/>
      <c r="C71" s="315"/>
      <c r="D71" s="313"/>
      <c r="E71" s="313"/>
      <c r="F71" s="311"/>
      <c r="G71" s="311"/>
      <c r="H71" s="313"/>
      <c r="I71" s="327"/>
      <c r="J71" s="327"/>
      <c r="K71" s="88"/>
      <c r="L71" s="335"/>
      <c r="M71" s="160"/>
      <c r="N71" s="160"/>
      <c r="O71" s="337"/>
      <c r="P71" s="335"/>
      <c r="Q71" s="335"/>
      <c r="R71" s="335"/>
      <c r="S71" s="335"/>
      <c r="T71" s="335"/>
      <c r="U71" s="335"/>
      <c r="V71" s="335"/>
      <c r="W71" s="335"/>
      <c r="X71" s="335"/>
      <c r="Y71" s="335"/>
      <c r="Z71" s="339"/>
      <c r="AA71" s="339"/>
      <c r="AB71" s="423"/>
      <c r="AC71" s="423"/>
      <c r="AD71" s="357"/>
      <c r="AE71" s="320"/>
      <c r="AF71" s="320"/>
      <c r="AG71" s="320"/>
      <c r="AH71" s="165"/>
      <c r="AI71" s="166"/>
      <c r="AJ71" s="166"/>
      <c r="AK71" s="166"/>
      <c r="AL71" s="355"/>
    </row>
    <row r="72" spans="1:38" ht="65.25" customHeight="1">
      <c r="A72" s="316"/>
      <c r="B72" s="327"/>
      <c r="C72" s="315"/>
      <c r="D72" s="313"/>
      <c r="E72" s="313"/>
      <c r="F72" s="311"/>
      <c r="G72" s="311"/>
      <c r="H72" s="91" t="s">
        <v>330</v>
      </c>
      <c r="I72" s="97">
        <v>2</v>
      </c>
      <c r="J72" s="97">
        <v>5</v>
      </c>
      <c r="K72" s="88"/>
      <c r="L72" s="95">
        <v>9</v>
      </c>
      <c r="M72" s="160"/>
      <c r="N72" s="160"/>
      <c r="O72" s="171">
        <v>38667</v>
      </c>
      <c r="P72" s="161"/>
      <c r="Q72" s="95"/>
      <c r="R72" s="95"/>
      <c r="S72" s="95"/>
      <c r="T72" s="95"/>
      <c r="U72" s="95"/>
      <c r="V72" s="95"/>
      <c r="W72" s="95"/>
      <c r="X72" s="95"/>
      <c r="Y72" s="95"/>
      <c r="Z72" s="162" t="s">
        <v>443</v>
      </c>
      <c r="AA72" s="98"/>
      <c r="AB72" s="292">
        <v>1</v>
      </c>
      <c r="AC72" s="292">
        <f>9/5</f>
        <v>1.8</v>
      </c>
      <c r="AD72" s="174" t="s">
        <v>442</v>
      </c>
      <c r="AE72" s="172">
        <v>38384</v>
      </c>
      <c r="AF72" s="172">
        <v>38717</v>
      </c>
      <c r="AG72" s="164">
        <v>38666</v>
      </c>
      <c r="AH72" s="165"/>
      <c r="AI72" s="166"/>
      <c r="AJ72" s="166"/>
      <c r="AK72" s="166"/>
      <c r="AL72" s="167" t="s">
        <v>483</v>
      </c>
    </row>
    <row r="73" spans="1:38" ht="78.75" customHeight="1">
      <c r="A73" s="316"/>
      <c r="B73" s="327" t="s">
        <v>331</v>
      </c>
      <c r="C73" s="315" t="s">
        <v>332</v>
      </c>
      <c r="D73" s="313" t="s">
        <v>333</v>
      </c>
      <c r="E73" s="313" t="s">
        <v>257</v>
      </c>
      <c r="F73" s="311">
        <v>38353</v>
      </c>
      <c r="G73" s="311">
        <v>38717</v>
      </c>
      <c r="H73" s="313" t="s">
        <v>334</v>
      </c>
      <c r="I73" s="327" t="s">
        <v>224</v>
      </c>
      <c r="J73" s="327">
        <v>1</v>
      </c>
      <c r="K73" s="88"/>
      <c r="L73" s="335">
        <v>1</v>
      </c>
      <c r="M73" s="160"/>
      <c r="N73" s="160"/>
      <c r="O73" s="337">
        <v>38533</v>
      </c>
      <c r="P73" s="161"/>
      <c r="Q73" s="95"/>
      <c r="R73" s="95"/>
      <c r="S73" s="95"/>
      <c r="T73" s="95"/>
      <c r="U73" s="95"/>
      <c r="V73" s="95"/>
      <c r="W73" s="95"/>
      <c r="X73" s="95"/>
      <c r="Y73" s="95"/>
      <c r="Z73" s="332" t="s">
        <v>444</v>
      </c>
      <c r="AA73" s="332" t="s">
        <v>413</v>
      </c>
      <c r="AB73" s="405">
        <v>1</v>
      </c>
      <c r="AC73" s="405">
        <v>1</v>
      </c>
      <c r="AD73" s="100" t="s">
        <v>176</v>
      </c>
      <c r="AE73" s="172">
        <v>38353</v>
      </c>
      <c r="AF73" s="172">
        <v>38382</v>
      </c>
      <c r="AG73" s="164">
        <v>38367</v>
      </c>
      <c r="AH73" s="165"/>
      <c r="AI73" s="166"/>
      <c r="AJ73" s="166"/>
      <c r="AK73" s="166"/>
      <c r="AL73" s="167" t="s">
        <v>487</v>
      </c>
    </row>
    <row r="74" spans="1:38" ht="45">
      <c r="A74" s="316"/>
      <c r="B74" s="327"/>
      <c r="C74" s="315"/>
      <c r="D74" s="313"/>
      <c r="E74" s="313"/>
      <c r="F74" s="311"/>
      <c r="G74" s="311"/>
      <c r="H74" s="313"/>
      <c r="I74" s="327"/>
      <c r="J74" s="327"/>
      <c r="K74" s="88"/>
      <c r="L74" s="357"/>
      <c r="M74" s="160"/>
      <c r="N74" s="160"/>
      <c r="O74" s="357"/>
      <c r="P74" s="161"/>
      <c r="Q74" s="95"/>
      <c r="R74" s="95"/>
      <c r="S74" s="95"/>
      <c r="T74" s="95"/>
      <c r="U74" s="95"/>
      <c r="V74" s="95"/>
      <c r="W74" s="95"/>
      <c r="X74" s="95"/>
      <c r="Y74" s="95"/>
      <c r="Z74" s="332"/>
      <c r="AA74" s="332"/>
      <c r="AB74" s="405"/>
      <c r="AC74" s="405"/>
      <c r="AD74" s="100" t="s">
        <v>177</v>
      </c>
      <c r="AE74" s="172">
        <v>38384</v>
      </c>
      <c r="AF74" s="172">
        <v>38717</v>
      </c>
      <c r="AG74" s="164">
        <v>38698</v>
      </c>
      <c r="AH74" s="165"/>
      <c r="AI74" s="166"/>
      <c r="AJ74" s="166"/>
      <c r="AK74" s="166"/>
      <c r="AL74" s="167" t="s">
        <v>4</v>
      </c>
    </row>
    <row r="75" spans="1:38" ht="145.5" customHeight="1">
      <c r="A75" s="310" t="s">
        <v>120</v>
      </c>
      <c r="B75" s="327" t="s">
        <v>335</v>
      </c>
      <c r="C75" s="315" t="s">
        <v>336</v>
      </c>
      <c r="D75" s="313" t="s">
        <v>337</v>
      </c>
      <c r="E75" s="313" t="s">
        <v>257</v>
      </c>
      <c r="F75" s="296">
        <v>38353</v>
      </c>
      <c r="G75" s="296">
        <v>38717</v>
      </c>
      <c r="H75" s="313" t="s">
        <v>338</v>
      </c>
      <c r="I75" s="327" t="s">
        <v>126</v>
      </c>
      <c r="J75" s="317">
        <v>8</v>
      </c>
      <c r="K75" s="88"/>
      <c r="L75" s="393">
        <v>8</v>
      </c>
      <c r="M75" s="160"/>
      <c r="N75" s="160"/>
      <c r="O75" s="394">
        <v>38686</v>
      </c>
      <c r="P75" s="161"/>
      <c r="Q75" s="95"/>
      <c r="R75" s="95"/>
      <c r="S75" s="95"/>
      <c r="T75" s="95"/>
      <c r="U75" s="95"/>
      <c r="V75" s="95"/>
      <c r="W75" s="95"/>
      <c r="X75" s="95"/>
      <c r="Y75" s="95"/>
      <c r="Z75" s="332" t="s">
        <v>445</v>
      </c>
      <c r="AA75" s="332"/>
      <c r="AB75" s="405">
        <v>1</v>
      </c>
      <c r="AC75" s="405">
        <v>1</v>
      </c>
      <c r="AD75" s="174" t="s">
        <v>178</v>
      </c>
      <c r="AE75" s="175">
        <v>38353</v>
      </c>
      <c r="AF75" s="176">
        <v>38533</v>
      </c>
      <c r="AG75" s="164">
        <v>38686</v>
      </c>
      <c r="AH75" s="165"/>
      <c r="AI75" s="166"/>
      <c r="AJ75" s="166"/>
      <c r="AK75" s="166"/>
      <c r="AL75" s="177" t="s">
        <v>484</v>
      </c>
    </row>
    <row r="76" spans="1:38" ht="101.25">
      <c r="A76" s="310"/>
      <c r="B76" s="327"/>
      <c r="C76" s="315"/>
      <c r="D76" s="313"/>
      <c r="E76" s="313"/>
      <c r="F76" s="296"/>
      <c r="G76" s="296"/>
      <c r="H76" s="313"/>
      <c r="I76" s="327"/>
      <c r="J76" s="317"/>
      <c r="K76" s="88"/>
      <c r="L76" s="357"/>
      <c r="M76" s="160"/>
      <c r="N76" s="160"/>
      <c r="O76" s="394"/>
      <c r="P76" s="161"/>
      <c r="Q76" s="95"/>
      <c r="R76" s="95"/>
      <c r="S76" s="95"/>
      <c r="T76" s="95"/>
      <c r="U76" s="95"/>
      <c r="V76" s="95"/>
      <c r="W76" s="95"/>
      <c r="X76" s="95"/>
      <c r="Y76" s="95"/>
      <c r="Z76" s="348"/>
      <c r="AA76" s="348"/>
      <c r="AB76" s="425"/>
      <c r="AC76" s="425"/>
      <c r="AD76" s="100" t="s">
        <v>179</v>
      </c>
      <c r="AE76" s="176">
        <v>38534</v>
      </c>
      <c r="AF76" s="176">
        <v>38717</v>
      </c>
      <c r="AG76" s="164">
        <v>38717</v>
      </c>
      <c r="AH76" s="165"/>
      <c r="AI76" s="166"/>
      <c r="AJ76" s="166"/>
      <c r="AK76" s="166"/>
      <c r="AL76" s="167" t="s">
        <v>485</v>
      </c>
    </row>
    <row r="77" spans="1:38" ht="72">
      <c r="A77" s="310"/>
      <c r="B77" s="327" t="s">
        <v>339</v>
      </c>
      <c r="C77" s="315" t="s">
        <v>340</v>
      </c>
      <c r="D77" s="91" t="s">
        <v>221</v>
      </c>
      <c r="E77" s="91" t="s">
        <v>341</v>
      </c>
      <c r="F77" s="96">
        <v>38367</v>
      </c>
      <c r="G77" s="92">
        <v>38717</v>
      </c>
      <c r="H77" s="91" t="s">
        <v>342</v>
      </c>
      <c r="I77" s="91">
        <v>2000</v>
      </c>
      <c r="J77" s="91">
        <v>4000</v>
      </c>
      <c r="K77" s="88"/>
      <c r="L77" s="95">
        <v>6829</v>
      </c>
      <c r="M77" s="160"/>
      <c r="N77" s="160"/>
      <c r="O77" s="164">
        <v>38717</v>
      </c>
      <c r="P77" s="161"/>
      <c r="Q77" s="95"/>
      <c r="R77" s="95"/>
      <c r="S77" s="95"/>
      <c r="T77" s="95"/>
      <c r="U77" s="95"/>
      <c r="V77" s="95"/>
      <c r="W77" s="95"/>
      <c r="X77" s="95"/>
      <c r="Y77" s="95"/>
      <c r="Z77" s="162" t="s">
        <v>446</v>
      </c>
      <c r="AA77" s="162" t="s">
        <v>40</v>
      </c>
      <c r="AB77" s="291">
        <v>1</v>
      </c>
      <c r="AC77" s="291">
        <f>6829/4000</f>
        <v>1.70725</v>
      </c>
      <c r="AD77" s="260" t="s">
        <v>180</v>
      </c>
      <c r="AE77" s="159">
        <v>38353</v>
      </c>
      <c r="AF77" s="159">
        <v>38717</v>
      </c>
      <c r="AG77" s="164">
        <v>38717</v>
      </c>
      <c r="AH77" s="165"/>
      <c r="AI77" s="166"/>
      <c r="AJ77" s="166"/>
      <c r="AK77" s="166"/>
      <c r="AL77" s="167" t="s">
        <v>43</v>
      </c>
    </row>
    <row r="78" spans="1:38" ht="45">
      <c r="A78" s="310"/>
      <c r="B78" s="327"/>
      <c r="C78" s="315"/>
      <c r="D78" s="313" t="s">
        <v>343</v>
      </c>
      <c r="E78" s="313" t="s">
        <v>281</v>
      </c>
      <c r="F78" s="311">
        <v>38353</v>
      </c>
      <c r="G78" s="314">
        <v>38717</v>
      </c>
      <c r="H78" s="313" t="s">
        <v>344</v>
      </c>
      <c r="I78" s="327" t="s">
        <v>126</v>
      </c>
      <c r="J78" s="327">
        <v>1</v>
      </c>
      <c r="K78" s="88"/>
      <c r="L78" s="335">
        <v>1</v>
      </c>
      <c r="M78" s="160"/>
      <c r="N78" s="160"/>
      <c r="O78" s="334">
        <v>38717</v>
      </c>
      <c r="P78" s="161"/>
      <c r="Q78" s="95"/>
      <c r="R78" s="95"/>
      <c r="S78" s="95"/>
      <c r="T78" s="95"/>
      <c r="U78" s="95"/>
      <c r="V78" s="95"/>
      <c r="W78" s="95"/>
      <c r="X78" s="95"/>
      <c r="Y78" s="95"/>
      <c r="Z78" s="404" t="s">
        <v>447</v>
      </c>
      <c r="AA78" s="404"/>
      <c r="AB78" s="426">
        <v>1</v>
      </c>
      <c r="AC78" s="426">
        <v>1</v>
      </c>
      <c r="AD78" s="260" t="s">
        <v>181</v>
      </c>
      <c r="AE78" s="159">
        <v>38353</v>
      </c>
      <c r="AF78" s="159">
        <v>38442</v>
      </c>
      <c r="AG78" s="337">
        <v>38717</v>
      </c>
      <c r="AH78" s="165"/>
      <c r="AI78" s="166"/>
      <c r="AJ78" s="166"/>
      <c r="AK78" s="166"/>
      <c r="AL78" s="167" t="s">
        <v>448</v>
      </c>
    </row>
    <row r="79" spans="1:38" ht="45">
      <c r="A79" s="310"/>
      <c r="B79" s="327"/>
      <c r="C79" s="315"/>
      <c r="D79" s="313"/>
      <c r="E79" s="313"/>
      <c r="F79" s="311"/>
      <c r="G79" s="314"/>
      <c r="H79" s="313"/>
      <c r="I79" s="327"/>
      <c r="J79" s="327"/>
      <c r="K79" s="88"/>
      <c r="L79" s="335"/>
      <c r="M79" s="160"/>
      <c r="N79" s="160"/>
      <c r="O79" s="335"/>
      <c r="P79" s="161"/>
      <c r="Q79" s="95"/>
      <c r="R79" s="95"/>
      <c r="S79" s="95"/>
      <c r="T79" s="95"/>
      <c r="U79" s="95"/>
      <c r="V79" s="95"/>
      <c r="W79" s="95"/>
      <c r="X79" s="95"/>
      <c r="Y79" s="95"/>
      <c r="Z79" s="404"/>
      <c r="AA79" s="404"/>
      <c r="AB79" s="426"/>
      <c r="AC79" s="426"/>
      <c r="AD79" s="260" t="s">
        <v>182</v>
      </c>
      <c r="AE79" s="159">
        <v>38443</v>
      </c>
      <c r="AF79" s="159">
        <v>38533</v>
      </c>
      <c r="AG79" s="337"/>
      <c r="AH79" s="165"/>
      <c r="AI79" s="166"/>
      <c r="AJ79" s="166"/>
      <c r="AK79" s="166"/>
      <c r="AL79" s="167" t="s">
        <v>427</v>
      </c>
    </row>
    <row r="80" spans="1:38" ht="45">
      <c r="A80" s="310"/>
      <c r="B80" s="327"/>
      <c r="C80" s="315"/>
      <c r="D80" s="313"/>
      <c r="E80" s="313"/>
      <c r="F80" s="311"/>
      <c r="G80" s="314"/>
      <c r="H80" s="313"/>
      <c r="I80" s="327"/>
      <c r="J80" s="327"/>
      <c r="K80" s="88"/>
      <c r="L80" s="335"/>
      <c r="M80" s="160"/>
      <c r="N80" s="160"/>
      <c r="O80" s="335"/>
      <c r="P80" s="161"/>
      <c r="Q80" s="95"/>
      <c r="R80" s="95"/>
      <c r="S80" s="95"/>
      <c r="T80" s="95"/>
      <c r="U80" s="95"/>
      <c r="V80" s="95"/>
      <c r="W80" s="95"/>
      <c r="X80" s="95"/>
      <c r="Y80" s="95"/>
      <c r="Z80" s="404"/>
      <c r="AA80" s="404"/>
      <c r="AB80" s="426"/>
      <c r="AC80" s="426"/>
      <c r="AD80" s="260" t="s">
        <v>183</v>
      </c>
      <c r="AE80" s="159">
        <v>38534</v>
      </c>
      <c r="AF80" s="159">
        <v>38717</v>
      </c>
      <c r="AG80" s="337"/>
      <c r="AH80" s="165"/>
      <c r="AI80" s="166"/>
      <c r="AJ80" s="166"/>
      <c r="AK80" s="166"/>
      <c r="AL80" s="167" t="s">
        <v>428</v>
      </c>
    </row>
    <row r="81" spans="1:38" ht="99">
      <c r="A81" s="310"/>
      <c r="B81" s="327" t="s">
        <v>345</v>
      </c>
      <c r="C81" s="315" t="s">
        <v>346</v>
      </c>
      <c r="D81" s="297" t="s">
        <v>347</v>
      </c>
      <c r="E81" s="313" t="s">
        <v>348</v>
      </c>
      <c r="F81" s="314">
        <v>38353</v>
      </c>
      <c r="G81" s="314">
        <v>38717</v>
      </c>
      <c r="H81" s="313" t="s">
        <v>349</v>
      </c>
      <c r="I81" s="313">
        <v>350</v>
      </c>
      <c r="J81" s="313">
        <v>700</v>
      </c>
      <c r="K81" s="88"/>
      <c r="L81" s="335">
        <v>2737</v>
      </c>
      <c r="M81" s="160"/>
      <c r="N81" s="160"/>
      <c r="O81" s="394">
        <v>38717</v>
      </c>
      <c r="P81" s="161"/>
      <c r="Q81" s="95"/>
      <c r="R81" s="95"/>
      <c r="S81" s="95"/>
      <c r="T81" s="95"/>
      <c r="U81" s="95"/>
      <c r="V81" s="95"/>
      <c r="W81" s="95"/>
      <c r="X81" s="95"/>
      <c r="Y81" s="95"/>
      <c r="Z81" s="332" t="s">
        <v>449</v>
      </c>
      <c r="AA81" s="317"/>
      <c r="AB81" s="427">
        <v>1</v>
      </c>
      <c r="AC81" s="427">
        <f>2737/700</f>
        <v>3.91</v>
      </c>
      <c r="AD81" s="178" t="s">
        <v>184</v>
      </c>
      <c r="AE81" s="159">
        <v>38353</v>
      </c>
      <c r="AF81" s="159">
        <v>38717</v>
      </c>
      <c r="AG81" s="164">
        <v>38717</v>
      </c>
      <c r="AH81" s="165"/>
      <c r="AI81" s="166"/>
      <c r="AJ81" s="166"/>
      <c r="AK81" s="166"/>
      <c r="AL81" s="261" t="s">
        <v>41</v>
      </c>
    </row>
    <row r="82" spans="1:38" ht="102.75" customHeight="1">
      <c r="A82" s="310"/>
      <c r="B82" s="327"/>
      <c r="C82" s="315"/>
      <c r="D82" s="297"/>
      <c r="E82" s="313"/>
      <c r="F82" s="314"/>
      <c r="G82" s="314"/>
      <c r="H82" s="313"/>
      <c r="I82" s="313"/>
      <c r="J82" s="313"/>
      <c r="K82" s="88"/>
      <c r="L82" s="335"/>
      <c r="M82" s="160"/>
      <c r="N82" s="160"/>
      <c r="O82" s="394"/>
      <c r="P82" s="161"/>
      <c r="Q82" s="95"/>
      <c r="R82" s="95"/>
      <c r="S82" s="95"/>
      <c r="T82" s="95"/>
      <c r="U82" s="95"/>
      <c r="V82" s="95"/>
      <c r="W82" s="95"/>
      <c r="X82" s="95"/>
      <c r="Y82" s="95"/>
      <c r="Z82" s="332"/>
      <c r="AA82" s="317"/>
      <c r="AB82" s="427"/>
      <c r="AC82" s="427"/>
      <c r="AD82" s="100" t="s">
        <v>185</v>
      </c>
      <c r="AE82" s="159">
        <v>38443</v>
      </c>
      <c r="AF82" s="163">
        <v>38594</v>
      </c>
      <c r="AG82" s="262">
        <v>38717</v>
      </c>
      <c r="AH82" s="165"/>
      <c r="AI82" s="166"/>
      <c r="AJ82" s="166"/>
      <c r="AK82" s="166"/>
      <c r="AL82" s="261" t="s">
        <v>324</v>
      </c>
    </row>
    <row r="83" spans="1:38" ht="12.75">
      <c r="A83" s="308"/>
      <c r="B83" s="309" t="s">
        <v>350</v>
      </c>
      <c r="C83" s="309"/>
      <c r="D83" s="309"/>
      <c r="E83" s="309"/>
      <c r="F83" s="309"/>
      <c r="G83" s="309"/>
      <c r="H83" s="263"/>
      <c r="I83" s="243"/>
      <c r="J83" s="243"/>
      <c r="K83" s="238"/>
      <c r="L83" s="214"/>
      <c r="M83" s="215"/>
      <c r="N83" s="215"/>
      <c r="O83" s="216"/>
      <c r="P83" s="217"/>
      <c r="Q83" s="214"/>
      <c r="R83" s="214"/>
      <c r="S83" s="214"/>
      <c r="T83" s="214"/>
      <c r="U83" s="214"/>
      <c r="V83" s="214"/>
      <c r="W83" s="214"/>
      <c r="X83" s="214"/>
      <c r="Y83" s="214"/>
      <c r="Z83" s="218"/>
      <c r="AA83" s="219"/>
      <c r="AB83" s="287"/>
      <c r="AC83" s="287"/>
      <c r="AD83" s="244"/>
      <c r="AE83" s="259"/>
      <c r="AF83" s="259"/>
      <c r="AG83" s="221"/>
      <c r="AH83" s="222"/>
      <c r="AI83" s="223"/>
      <c r="AJ83" s="223"/>
      <c r="AK83" s="223"/>
      <c r="AL83" s="246"/>
    </row>
    <row r="84" spans="1:38" ht="10.5" customHeight="1">
      <c r="A84" s="308"/>
      <c r="B84" s="309" t="s">
        <v>351</v>
      </c>
      <c r="C84" s="309"/>
      <c r="D84" s="309"/>
      <c r="E84" s="309"/>
      <c r="F84" s="309"/>
      <c r="G84" s="309"/>
      <c r="H84" s="309"/>
      <c r="I84" s="309"/>
      <c r="J84" s="243"/>
      <c r="K84" s="238"/>
      <c r="L84" s="214"/>
      <c r="M84" s="215"/>
      <c r="N84" s="215"/>
      <c r="O84" s="216"/>
      <c r="P84" s="217"/>
      <c r="Q84" s="214"/>
      <c r="R84" s="214"/>
      <c r="S84" s="214"/>
      <c r="T84" s="214"/>
      <c r="U84" s="214"/>
      <c r="V84" s="214"/>
      <c r="W84" s="214"/>
      <c r="X84" s="214"/>
      <c r="Y84" s="214"/>
      <c r="Z84" s="218"/>
      <c r="AA84" s="219"/>
      <c r="AB84" s="287"/>
      <c r="AC84" s="287"/>
      <c r="AD84" s="244"/>
      <c r="AE84" s="259"/>
      <c r="AF84" s="259"/>
      <c r="AG84" s="221"/>
      <c r="AH84" s="222"/>
      <c r="AI84" s="223"/>
      <c r="AJ84" s="223"/>
      <c r="AK84" s="223"/>
      <c r="AL84" s="224"/>
    </row>
    <row r="85" spans="1:38" ht="56.25" customHeight="1">
      <c r="A85" s="307" t="s">
        <v>120</v>
      </c>
      <c r="B85" s="305" t="s">
        <v>352</v>
      </c>
      <c r="C85" s="347" t="s">
        <v>353</v>
      </c>
      <c r="D85" s="305" t="s">
        <v>221</v>
      </c>
      <c r="E85" s="305" t="s">
        <v>354</v>
      </c>
      <c r="F85" s="306">
        <v>38353</v>
      </c>
      <c r="G85" s="306">
        <v>38717</v>
      </c>
      <c r="H85" s="305" t="s">
        <v>355</v>
      </c>
      <c r="I85" s="305">
        <v>100</v>
      </c>
      <c r="J85" s="305">
        <v>200</v>
      </c>
      <c r="K85" s="86"/>
      <c r="L85" s="350">
        <v>1942</v>
      </c>
      <c r="M85" s="127"/>
      <c r="N85" s="127"/>
      <c r="O85" s="336">
        <v>38442</v>
      </c>
      <c r="P85" s="129"/>
      <c r="Q85" s="76"/>
      <c r="R85" s="76"/>
      <c r="S85" s="76"/>
      <c r="T85" s="76"/>
      <c r="U85" s="76"/>
      <c r="V85" s="76"/>
      <c r="W85" s="76"/>
      <c r="X85" s="76"/>
      <c r="Y85" s="76"/>
      <c r="Z85" s="328" t="s">
        <v>450</v>
      </c>
      <c r="AA85" s="354"/>
      <c r="AB85" s="418">
        <v>1</v>
      </c>
      <c r="AC85" s="418">
        <f>1942/200</f>
        <v>9.71</v>
      </c>
      <c r="AD85" s="77" t="s">
        <v>186</v>
      </c>
      <c r="AE85" s="112">
        <v>38353</v>
      </c>
      <c r="AF85" s="112">
        <v>38717</v>
      </c>
      <c r="AG85" s="179">
        <v>38717</v>
      </c>
      <c r="AH85" s="180"/>
      <c r="AI85" s="181"/>
      <c r="AJ85" s="181"/>
      <c r="AK85" s="181"/>
      <c r="AL85" s="134" t="s">
        <v>490</v>
      </c>
    </row>
    <row r="86" spans="1:38" ht="56.25">
      <c r="A86" s="307"/>
      <c r="B86" s="305"/>
      <c r="C86" s="347"/>
      <c r="D86" s="305"/>
      <c r="E86" s="305"/>
      <c r="F86" s="306"/>
      <c r="G86" s="306"/>
      <c r="H86" s="305"/>
      <c r="I86" s="305"/>
      <c r="J86" s="305"/>
      <c r="K86" s="86"/>
      <c r="L86" s="350"/>
      <c r="M86" s="127"/>
      <c r="N86" s="127"/>
      <c r="O86" s="336"/>
      <c r="P86" s="129"/>
      <c r="Q86" s="76"/>
      <c r="R86" s="76"/>
      <c r="S86" s="76"/>
      <c r="T86" s="76"/>
      <c r="U86" s="76"/>
      <c r="V86" s="76"/>
      <c r="W86" s="76"/>
      <c r="X86" s="76"/>
      <c r="Y86" s="76"/>
      <c r="Z86" s="328"/>
      <c r="AA86" s="354"/>
      <c r="AB86" s="418"/>
      <c r="AC86" s="418"/>
      <c r="AD86" s="77" t="s">
        <v>187</v>
      </c>
      <c r="AE86" s="112">
        <v>38353</v>
      </c>
      <c r="AF86" s="112">
        <v>38717</v>
      </c>
      <c r="AG86" s="179">
        <v>38717</v>
      </c>
      <c r="AH86" s="180"/>
      <c r="AI86" s="181"/>
      <c r="AJ86" s="181"/>
      <c r="AK86" s="181"/>
      <c r="AL86" s="134" t="s">
        <v>491</v>
      </c>
    </row>
    <row r="87" spans="1:38" ht="45">
      <c r="A87" s="307"/>
      <c r="B87" s="305"/>
      <c r="C87" s="347"/>
      <c r="D87" s="305"/>
      <c r="E87" s="305"/>
      <c r="F87" s="306"/>
      <c r="G87" s="306"/>
      <c r="H87" s="305"/>
      <c r="I87" s="305"/>
      <c r="J87" s="305"/>
      <c r="K87" s="86"/>
      <c r="L87" s="350"/>
      <c r="M87" s="127"/>
      <c r="N87" s="127"/>
      <c r="O87" s="336"/>
      <c r="P87" s="129"/>
      <c r="Q87" s="76"/>
      <c r="R87" s="76"/>
      <c r="S87" s="76"/>
      <c r="T87" s="76"/>
      <c r="U87" s="76"/>
      <c r="V87" s="76"/>
      <c r="W87" s="76"/>
      <c r="X87" s="76"/>
      <c r="Y87" s="76"/>
      <c r="Z87" s="328"/>
      <c r="AA87" s="354"/>
      <c r="AB87" s="418"/>
      <c r="AC87" s="418"/>
      <c r="AD87" s="77" t="s">
        <v>188</v>
      </c>
      <c r="AE87" s="112">
        <v>38353</v>
      </c>
      <c r="AF87" s="112">
        <v>38717</v>
      </c>
      <c r="AG87" s="179">
        <v>38717</v>
      </c>
      <c r="AH87" s="180"/>
      <c r="AI87" s="181"/>
      <c r="AJ87" s="181"/>
      <c r="AK87" s="181"/>
      <c r="AL87" s="134" t="s">
        <v>492</v>
      </c>
    </row>
    <row r="88" spans="1:38" ht="56.25">
      <c r="A88" s="307"/>
      <c r="B88" s="305"/>
      <c r="C88" s="347"/>
      <c r="D88" s="305"/>
      <c r="E88" s="305"/>
      <c r="F88" s="306"/>
      <c r="G88" s="306"/>
      <c r="H88" s="305"/>
      <c r="I88" s="305"/>
      <c r="J88" s="305"/>
      <c r="K88" s="86"/>
      <c r="L88" s="350"/>
      <c r="M88" s="127"/>
      <c r="N88" s="127"/>
      <c r="O88" s="336"/>
      <c r="P88" s="129"/>
      <c r="Q88" s="76"/>
      <c r="R88" s="76"/>
      <c r="S88" s="76"/>
      <c r="T88" s="76"/>
      <c r="U88" s="76"/>
      <c r="V88" s="76"/>
      <c r="W88" s="76"/>
      <c r="X88" s="76"/>
      <c r="Y88" s="76"/>
      <c r="Z88" s="328"/>
      <c r="AA88" s="354"/>
      <c r="AB88" s="418"/>
      <c r="AC88" s="418"/>
      <c r="AD88" s="77" t="s">
        <v>189</v>
      </c>
      <c r="AE88" s="112">
        <v>38353</v>
      </c>
      <c r="AF88" s="112">
        <v>38717</v>
      </c>
      <c r="AG88" s="179">
        <v>38717</v>
      </c>
      <c r="AH88" s="180"/>
      <c r="AI88" s="181"/>
      <c r="AJ88" s="181"/>
      <c r="AK88" s="181"/>
      <c r="AL88" s="134" t="s">
        <v>0</v>
      </c>
    </row>
    <row r="89" spans="1:38" ht="78.75" customHeight="1">
      <c r="A89" s="307"/>
      <c r="B89" s="305" t="s">
        <v>356</v>
      </c>
      <c r="C89" s="347" t="s">
        <v>357</v>
      </c>
      <c r="D89" s="305" t="s">
        <v>221</v>
      </c>
      <c r="E89" s="305" t="s">
        <v>354</v>
      </c>
      <c r="F89" s="306">
        <v>38353</v>
      </c>
      <c r="G89" s="306">
        <v>38717</v>
      </c>
      <c r="H89" s="305" t="s">
        <v>358</v>
      </c>
      <c r="I89" s="305">
        <v>3000</v>
      </c>
      <c r="J89" s="305">
        <v>3500</v>
      </c>
      <c r="K89" s="86"/>
      <c r="L89" s="350">
        <v>3633</v>
      </c>
      <c r="M89" s="183"/>
      <c r="N89" s="183"/>
      <c r="O89" s="351" t="s">
        <v>488</v>
      </c>
      <c r="P89" s="184"/>
      <c r="Q89" s="107"/>
      <c r="R89" s="107"/>
      <c r="S89" s="107"/>
      <c r="T89" s="107"/>
      <c r="U89" s="107"/>
      <c r="V89" s="107"/>
      <c r="W89" s="107"/>
      <c r="X89" s="107"/>
      <c r="Y89" s="107"/>
      <c r="Z89" s="328" t="s">
        <v>451</v>
      </c>
      <c r="AA89" s="352"/>
      <c r="AB89" s="418">
        <v>1</v>
      </c>
      <c r="AC89" s="418">
        <f>3633/3500</f>
        <v>1.038</v>
      </c>
      <c r="AD89" s="77" t="s">
        <v>190</v>
      </c>
      <c r="AE89" s="112">
        <v>38353</v>
      </c>
      <c r="AF89" s="112">
        <v>38717</v>
      </c>
      <c r="AG89" s="179">
        <v>38717</v>
      </c>
      <c r="AH89" s="180"/>
      <c r="AI89" s="181"/>
      <c r="AJ89" s="181"/>
      <c r="AK89" s="181"/>
      <c r="AL89" s="134" t="s">
        <v>1</v>
      </c>
    </row>
    <row r="90" spans="1:38" ht="45">
      <c r="A90" s="307"/>
      <c r="B90" s="305"/>
      <c r="C90" s="347"/>
      <c r="D90" s="305"/>
      <c r="E90" s="305"/>
      <c r="F90" s="306"/>
      <c r="G90" s="306"/>
      <c r="H90" s="305"/>
      <c r="I90" s="305"/>
      <c r="J90" s="305"/>
      <c r="K90" s="86"/>
      <c r="L90" s="350"/>
      <c r="M90" s="183"/>
      <c r="N90" s="183"/>
      <c r="O90" s="351"/>
      <c r="P90" s="184"/>
      <c r="Q90" s="107"/>
      <c r="R90" s="107"/>
      <c r="S90" s="107"/>
      <c r="T90" s="107"/>
      <c r="U90" s="107"/>
      <c r="V90" s="107"/>
      <c r="W90" s="107"/>
      <c r="X90" s="107"/>
      <c r="Y90" s="107"/>
      <c r="Z90" s="328"/>
      <c r="AA90" s="352"/>
      <c r="AB90" s="418"/>
      <c r="AC90" s="418"/>
      <c r="AD90" s="77" t="s">
        <v>191</v>
      </c>
      <c r="AE90" s="112">
        <v>38353</v>
      </c>
      <c r="AF90" s="112">
        <v>38717</v>
      </c>
      <c r="AG90" s="179">
        <v>38717</v>
      </c>
      <c r="AH90" s="180"/>
      <c r="AI90" s="181"/>
      <c r="AJ90" s="181"/>
      <c r="AK90" s="181"/>
      <c r="AL90" s="134" t="s">
        <v>5</v>
      </c>
    </row>
    <row r="91" spans="1:38" ht="56.25">
      <c r="A91" s="307"/>
      <c r="B91" s="305"/>
      <c r="C91" s="347"/>
      <c r="D91" s="305"/>
      <c r="E91" s="305"/>
      <c r="F91" s="306"/>
      <c r="G91" s="306"/>
      <c r="H91" s="305"/>
      <c r="I91" s="305"/>
      <c r="J91" s="305"/>
      <c r="K91" s="86"/>
      <c r="L91" s="350"/>
      <c r="M91" s="183"/>
      <c r="N91" s="183"/>
      <c r="O91" s="351"/>
      <c r="P91" s="184"/>
      <c r="Q91" s="107"/>
      <c r="R91" s="107"/>
      <c r="S91" s="107"/>
      <c r="T91" s="107"/>
      <c r="U91" s="107"/>
      <c r="V91" s="107"/>
      <c r="W91" s="107"/>
      <c r="X91" s="107"/>
      <c r="Y91" s="107"/>
      <c r="Z91" s="328"/>
      <c r="AA91" s="352"/>
      <c r="AB91" s="418"/>
      <c r="AC91" s="418"/>
      <c r="AD91" s="77" t="s">
        <v>192</v>
      </c>
      <c r="AE91" s="112">
        <v>38353</v>
      </c>
      <c r="AF91" s="112">
        <v>38717</v>
      </c>
      <c r="AG91" s="179">
        <v>38699</v>
      </c>
      <c r="AH91" s="180"/>
      <c r="AI91" s="181"/>
      <c r="AJ91" s="181"/>
      <c r="AK91" s="181"/>
      <c r="AL91" s="134" t="s">
        <v>6</v>
      </c>
    </row>
    <row r="92" spans="1:38" ht="67.5">
      <c r="A92" s="307"/>
      <c r="B92" s="305" t="s">
        <v>359</v>
      </c>
      <c r="C92" s="324" t="s">
        <v>360</v>
      </c>
      <c r="D92" s="305" t="s">
        <v>221</v>
      </c>
      <c r="E92" s="305" t="s">
        <v>354</v>
      </c>
      <c r="F92" s="306">
        <v>38504</v>
      </c>
      <c r="G92" s="306">
        <v>38717</v>
      </c>
      <c r="H92" s="305" t="s">
        <v>361</v>
      </c>
      <c r="I92" s="305" t="s">
        <v>126</v>
      </c>
      <c r="J92" s="305">
        <v>1</v>
      </c>
      <c r="K92" s="86"/>
      <c r="L92" s="350">
        <v>1</v>
      </c>
      <c r="M92" s="183"/>
      <c r="N92" s="183"/>
      <c r="O92" s="351">
        <v>38595</v>
      </c>
      <c r="P92" s="184"/>
      <c r="Q92" s="107"/>
      <c r="R92" s="107"/>
      <c r="S92" s="107"/>
      <c r="T92" s="107"/>
      <c r="U92" s="107"/>
      <c r="V92" s="107"/>
      <c r="W92" s="107"/>
      <c r="X92" s="107"/>
      <c r="Y92" s="107"/>
      <c r="Z92" s="353" t="s">
        <v>452</v>
      </c>
      <c r="AA92" s="352"/>
      <c r="AB92" s="418">
        <v>1</v>
      </c>
      <c r="AC92" s="418">
        <v>1</v>
      </c>
      <c r="AD92" s="77" t="s">
        <v>193</v>
      </c>
      <c r="AE92" s="112">
        <v>38504</v>
      </c>
      <c r="AF92" s="112">
        <v>38564</v>
      </c>
      <c r="AG92" s="179">
        <v>38563</v>
      </c>
      <c r="AH92" s="180"/>
      <c r="AI92" s="181"/>
      <c r="AJ92" s="181"/>
      <c r="AK92" s="181"/>
      <c r="AL92" s="134" t="s">
        <v>7</v>
      </c>
    </row>
    <row r="93" spans="1:38" ht="56.25">
      <c r="A93" s="307"/>
      <c r="B93" s="305"/>
      <c r="C93" s="324"/>
      <c r="D93" s="305"/>
      <c r="E93" s="305"/>
      <c r="F93" s="306"/>
      <c r="G93" s="306"/>
      <c r="H93" s="305"/>
      <c r="I93" s="305"/>
      <c r="J93" s="305"/>
      <c r="K93" s="86"/>
      <c r="L93" s="350"/>
      <c r="M93" s="183"/>
      <c r="N93" s="183"/>
      <c r="O93" s="351"/>
      <c r="P93" s="184"/>
      <c r="Q93" s="107"/>
      <c r="R93" s="107"/>
      <c r="S93" s="107"/>
      <c r="T93" s="107"/>
      <c r="U93" s="107"/>
      <c r="V93" s="107"/>
      <c r="W93" s="107"/>
      <c r="X93" s="107"/>
      <c r="Y93" s="107"/>
      <c r="Z93" s="353"/>
      <c r="AA93" s="352"/>
      <c r="AB93" s="418"/>
      <c r="AC93" s="418"/>
      <c r="AD93" s="77" t="s">
        <v>194</v>
      </c>
      <c r="AE93" s="112">
        <v>38565</v>
      </c>
      <c r="AF93" s="112">
        <v>38625</v>
      </c>
      <c r="AG93" s="179">
        <v>38564</v>
      </c>
      <c r="AH93" s="180"/>
      <c r="AI93" s="181"/>
      <c r="AJ93" s="181"/>
      <c r="AK93" s="181"/>
      <c r="AL93" s="134" t="s">
        <v>8</v>
      </c>
    </row>
    <row r="94" spans="1:38" ht="78.75">
      <c r="A94" s="307"/>
      <c r="B94" s="305"/>
      <c r="C94" s="324"/>
      <c r="D94" s="305"/>
      <c r="E94" s="305"/>
      <c r="F94" s="306"/>
      <c r="G94" s="306"/>
      <c r="H94" s="305"/>
      <c r="I94" s="305"/>
      <c r="J94" s="305"/>
      <c r="K94" s="86"/>
      <c r="L94" s="350"/>
      <c r="M94" s="183"/>
      <c r="N94" s="183"/>
      <c r="O94" s="351"/>
      <c r="P94" s="184"/>
      <c r="Q94" s="107"/>
      <c r="R94" s="107"/>
      <c r="S94" s="107"/>
      <c r="T94" s="107"/>
      <c r="U94" s="107"/>
      <c r="V94" s="107"/>
      <c r="W94" s="107"/>
      <c r="X94" s="107"/>
      <c r="Y94" s="107"/>
      <c r="Z94" s="353"/>
      <c r="AA94" s="352"/>
      <c r="AB94" s="418"/>
      <c r="AC94" s="418"/>
      <c r="AD94" s="77" t="s">
        <v>195</v>
      </c>
      <c r="AE94" s="112">
        <v>38626</v>
      </c>
      <c r="AF94" s="112">
        <v>38717</v>
      </c>
      <c r="AG94" s="179">
        <v>38595</v>
      </c>
      <c r="AH94" s="180"/>
      <c r="AI94" s="181"/>
      <c r="AJ94" s="181"/>
      <c r="AK94" s="181"/>
      <c r="AL94" s="134" t="s">
        <v>9</v>
      </c>
    </row>
    <row r="95" spans="1:38" ht="56.25">
      <c r="A95" s="307"/>
      <c r="B95" s="305" t="s">
        <v>362</v>
      </c>
      <c r="C95" s="324" t="s">
        <v>363</v>
      </c>
      <c r="D95" s="305" t="s">
        <v>221</v>
      </c>
      <c r="E95" s="305" t="s">
        <v>354</v>
      </c>
      <c r="F95" s="306">
        <v>38384</v>
      </c>
      <c r="G95" s="306">
        <v>38717</v>
      </c>
      <c r="H95" s="305" t="s">
        <v>364</v>
      </c>
      <c r="I95" s="329" t="s">
        <v>224</v>
      </c>
      <c r="J95" s="303">
        <v>3</v>
      </c>
      <c r="K95" s="86"/>
      <c r="L95" s="350">
        <v>11</v>
      </c>
      <c r="M95" s="183"/>
      <c r="N95" s="183"/>
      <c r="O95" s="351">
        <v>38698</v>
      </c>
      <c r="P95" s="184"/>
      <c r="Q95" s="107"/>
      <c r="R95" s="107"/>
      <c r="S95" s="107"/>
      <c r="T95" s="107"/>
      <c r="U95" s="107"/>
      <c r="V95" s="107"/>
      <c r="W95" s="107"/>
      <c r="X95" s="107"/>
      <c r="Y95" s="107"/>
      <c r="Z95" s="328" t="s">
        <v>453</v>
      </c>
      <c r="AA95" s="352"/>
      <c r="AB95" s="418">
        <v>1</v>
      </c>
      <c r="AC95" s="418">
        <f>11/3</f>
        <v>3.6666666666666665</v>
      </c>
      <c r="AD95" s="77" t="s">
        <v>196</v>
      </c>
      <c r="AE95" s="112">
        <v>38384</v>
      </c>
      <c r="AF95" s="112">
        <v>38717</v>
      </c>
      <c r="AG95" s="179">
        <v>38699</v>
      </c>
      <c r="AH95" s="180"/>
      <c r="AI95" s="181"/>
      <c r="AJ95" s="181"/>
      <c r="AK95" s="181"/>
      <c r="AL95" s="134" t="s">
        <v>10</v>
      </c>
    </row>
    <row r="96" spans="1:38" ht="56.25">
      <c r="A96" s="307"/>
      <c r="B96" s="305"/>
      <c r="C96" s="324"/>
      <c r="D96" s="305"/>
      <c r="E96" s="305"/>
      <c r="F96" s="306"/>
      <c r="G96" s="306"/>
      <c r="H96" s="305"/>
      <c r="I96" s="303"/>
      <c r="J96" s="303"/>
      <c r="K96" s="86"/>
      <c r="L96" s="350"/>
      <c r="M96" s="183"/>
      <c r="N96" s="183"/>
      <c r="O96" s="351"/>
      <c r="P96" s="184"/>
      <c r="Q96" s="107"/>
      <c r="R96" s="107"/>
      <c r="S96" s="107"/>
      <c r="T96" s="107"/>
      <c r="U96" s="107"/>
      <c r="V96" s="107"/>
      <c r="W96" s="107"/>
      <c r="X96" s="107"/>
      <c r="Y96" s="107"/>
      <c r="Z96" s="328"/>
      <c r="AA96" s="352"/>
      <c r="AB96" s="418"/>
      <c r="AC96" s="418"/>
      <c r="AD96" s="77" t="s">
        <v>197</v>
      </c>
      <c r="AE96" s="112">
        <v>38384</v>
      </c>
      <c r="AF96" s="112">
        <v>38717</v>
      </c>
      <c r="AG96" s="179">
        <v>38699</v>
      </c>
      <c r="AH96" s="180"/>
      <c r="AI96" s="181"/>
      <c r="AJ96" s="181"/>
      <c r="AK96" s="181"/>
      <c r="AL96" s="134" t="s">
        <v>11</v>
      </c>
    </row>
    <row r="97" spans="1:38" ht="56.25">
      <c r="A97" s="307"/>
      <c r="B97" s="305"/>
      <c r="C97" s="324"/>
      <c r="D97" s="305"/>
      <c r="E97" s="305"/>
      <c r="F97" s="306"/>
      <c r="G97" s="306"/>
      <c r="H97" s="305"/>
      <c r="I97" s="329"/>
      <c r="J97" s="303"/>
      <c r="K97" s="86"/>
      <c r="L97" s="350"/>
      <c r="M97" s="183"/>
      <c r="N97" s="183"/>
      <c r="O97" s="351"/>
      <c r="P97" s="184"/>
      <c r="Q97" s="107"/>
      <c r="R97" s="107"/>
      <c r="S97" s="107"/>
      <c r="T97" s="107"/>
      <c r="U97" s="107"/>
      <c r="V97" s="107"/>
      <c r="W97" s="107"/>
      <c r="X97" s="107"/>
      <c r="Y97" s="107"/>
      <c r="Z97" s="328"/>
      <c r="AA97" s="352"/>
      <c r="AB97" s="418"/>
      <c r="AC97" s="418"/>
      <c r="AD97" s="77" t="s">
        <v>198</v>
      </c>
      <c r="AE97" s="112">
        <v>38384</v>
      </c>
      <c r="AF97" s="112">
        <v>38717</v>
      </c>
      <c r="AG97" s="179">
        <v>38699</v>
      </c>
      <c r="AH97" s="180"/>
      <c r="AI97" s="181"/>
      <c r="AJ97" s="181"/>
      <c r="AK97" s="181"/>
      <c r="AL97" s="134" t="s">
        <v>12</v>
      </c>
    </row>
    <row r="98" spans="1:38" ht="78.75">
      <c r="A98" s="307"/>
      <c r="B98" s="305"/>
      <c r="C98" s="324"/>
      <c r="D98" s="305"/>
      <c r="E98" s="305"/>
      <c r="F98" s="306"/>
      <c r="G98" s="306"/>
      <c r="H98" s="82" t="s">
        <v>365</v>
      </c>
      <c r="I98" s="82" t="s">
        <v>224</v>
      </c>
      <c r="J98" s="99">
        <v>0.25</v>
      </c>
      <c r="K98" s="86"/>
      <c r="L98" s="185">
        <v>0.1404</v>
      </c>
      <c r="M98" s="183"/>
      <c r="N98" s="183"/>
      <c r="O98" s="136">
        <v>38699</v>
      </c>
      <c r="P98" s="184"/>
      <c r="Q98" s="107"/>
      <c r="R98" s="107"/>
      <c r="S98" s="107"/>
      <c r="T98" s="107"/>
      <c r="U98" s="107"/>
      <c r="V98" s="107"/>
      <c r="W98" s="107"/>
      <c r="X98" s="107"/>
      <c r="Y98" s="107"/>
      <c r="Z98" s="276" t="s">
        <v>454</v>
      </c>
      <c r="AA98" s="186" t="s">
        <v>489</v>
      </c>
      <c r="AB98" s="289">
        <v>1</v>
      </c>
      <c r="AC98" s="289">
        <f>14.04/25</f>
        <v>0.5616</v>
      </c>
      <c r="AD98" s="347" t="s">
        <v>199</v>
      </c>
      <c r="AE98" s="360">
        <v>38473</v>
      </c>
      <c r="AF98" s="360" t="s">
        <v>200</v>
      </c>
      <c r="AG98" s="179">
        <v>38699</v>
      </c>
      <c r="AH98" s="180"/>
      <c r="AI98" s="181"/>
      <c r="AJ98" s="181"/>
      <c r="AK98" s="181"/>
      <c r="AL98" s="134" t="s">
        <v>13</v>
      </c>
    </row>
    <row r="99" spans="1:38" ht="115.5" customHeight="1">
      <c r="A99" s="307"/>
      <c r="B99" s="305"/>
      <c r="C99" s="324"/>
      <c r="D99" s="305"/>
      <c r="E99" s="305"/>
      <c r="F99" s="306"/>
      <c r="G99" s="306"/>
      <c r="H99" s="82" t="s">
        <v>366</v>
      </c>
      <c r="I99" s="82" t="s">
        <v>224</v>
      </c>
      <c r="J99" s="99">
        <v>0.53</v>
      </c>
      <c r="K99" s="86"/>
      <c r="L99" s="185">
        <v>0.5494</v>
      </c>
      <c r="M99" s="183"/>
      <c r="N99" s="183"/>
      <c r="O99" s="136">
        <v>38699</v>
      </c>
      <c r="P99" s="184"/>
      <c r="Q99" s="107"/>
      <c r="R99" s="107"/>
      <c r="S99" s="107"/>
      <c r="T99" s="107"/>
      <c r="U99" s="107"/>
      <c r="V99" s="107"/>
      <c r="W99" s="107"/>
      <c r="X99" s="107"/>
      <c r="Y99" s="107"/>
      <c r="Z99" s="264" t="s">
        <v>318</v>
      </c>
      <c r="AA99" s="131"/>
      <c r="AB99" s="288">
        <v>1</v>
      </c>
      <c r="AC99" s="288">
        <f>54.94/53</f>
        <v>1.0366037735849056</v>
      </c>
      <c r="AD99" s="347"/>
      <c r="AE99" s="360"/>
      <c r="AF99" s="360"/>
      <c r="AG99" s="179">
        <v>38699</v>
      </c>
      <c r="AH99" s="180"/>
      <c r="AI99" s="181"/>
      <c r="AJ99" s="181"/>
      <c r="AK99" s="181"/>
      <c r="AL99" s="134" t="s">
        <v>319</v>
      </c>
    </row>
    <row r="100" spans="1:38" ht="78.75">
      <c r="A100" s="307"/>
      <c r="B100" s="305"/>
      <c r="C100" s="324"/>
      <c r="D100" s="305"/>
      <c r="E100" s="305"/>
      <c r="F100" s="306"/>
      <c r="G100" s="306"/>
      <c r="H100" s="82" t="s">
        <v>367</v>
      </c>
      <c r="I100" s="82" t="s">
        <v>224</v>
      </c>
      <c r="J100" s="82" t="s">
        <v>368</v>
      </c>
      <c r="K100" s="86"/>
      <c r="L100" s="187">
        <v>40.6</v>
      </c>
      <c r="M100" s="183"/>
      <c r="N100" s="183"/>
      <c r="O100" s="136">
        <v>38699</v>
      </c>
      <c r="P100" s="184"/>
      <c r="Q100" s="107"/>
      <c r="R100" s="107"/>
      <c r="S100" s="107"/>
      <c r="T100" s="107"/>
      <c r="U100" s="107"/>
      <c r="V100" s="107"/>
      <c r="W100" s="107"/>
      <c r="X100" s="107"/>
      <c r="Y100" s="107"/>
      <c r="Z100" s="130" t="s">
        <v>455</v>
      </c>
      <c r="AA100" s="131"/>
      <c r="AB100" s="288">
        <v>1</v>
      </c>
      <c r="AC100" s="288">
        <f>40.6/20.5</f>
        <v>1.9804878048780488</v>
      </c>
      <c r="AD100" s="347"/>
      <c r="AE100" s="360"/>
      <c r="AF100" s="360"/>
      <c r="AG100" s="179">
        <v>38699</v>
      </c>
      <c r="AH100" s="180"/>
      <c r="AI100" s="181"/>
      <c r="AJ100" s="181"/>
      <c r="AK100" s="181"/>
      <c r="AL100" s="134" t="s">
        <v>14</v>
      </c>
    </row>
    <row r="101" spans="1:38" ht="12.75">
      <c r="A101" s="318"/>
      <c r="B101" s="304" t="s">
        <v>369</v>
      </c>
      <c r="C101" s="304"/>
      <c r="D101" s="304"/>
      <c r="E101" s="304"/>
      <c r="F101" s="304"/>
      <c r="G101" s="304"/>
      <c r="H101" s="304"/>
      <c r="I101" s="304"/>
      <c r="J101" s="237"/>
      <c r="K101" s="238"/>
      <c r="L101" s="214"/>
      <c r="M101" s="215"/>
      <c r="N101" s="215"/>
      <c r="O101" s="216"/>
      <c r="P101" s="217"/>
      <c r="Q101" s="214"/>
      <c r="R101" s="214"/>
      <c r="S101" s="214"/>
      <c r="T101" s="214"/>
      <c r="U101" s="214"/>
      <c r="V101" s="214"/>
      <c r="W101" s="214"/>
      <c r="X101" s="214"/>
      <c r="Y101" s="214"/>
      <c r="Z101" s="218"/>
      <c r="AA101" s="219"/>
      <c r="AB101" s="287"/>
      <c r="AC101" s="287"/>
      <c r="AD101" s="244"/>
      <c r="AE101" s="259"/>
      <c r="AF101" s="259"/>
      <c r="AG101" s="221"/>
      <c r="AH101" s="222"/>
      <c r="AI101" s="223"/>
      <c r="AJ101" s="223"/>
      <c r="AK101" s="223"/>
      <c r="AL101" s="224"/>
    </row>
    <row r="102" spans="1:38" ht="12.75">
      <c r="A102" s="318"/>
      <c r="B102" s="304" t="s">
        <v>370</v>
      </c>
      <c r="C102" s="304"/>
      <c r="D102" s="304"/>
      <c r="E102" s="304"/>
      <c r="F102" s="304"/>
      <c r="G102" s="304"/>
      <c r="H102" s="304"/>
      <c r="I102" s="304"/>
      <c r="J102" s="304"/>
      <c r="K102" s="238"/>
      <c r="L102" s="214"/>
      <c r="M102" s="215"/>
      <c r="N102" s="215"/>
      <c r="O102" s="216"/>
      <c r="P102" s="217"/>
      <c r="Q102" s="214"/>
      <c r="R102" s="214"/>
      <c r="S102" s="214"/>
      <c r="T102" s="214"/>
      <c r="U102" s="214"/>
      <c r="V102" s="214"/>
      <c r="W102" s="214"/>
      <c r="X102" s="214"/>
      <c r="Y102" s="214"/>
      <c r="Z102" s="218"/>
      <c r="AA102" s="219"/>
      <c r="AB102" s="287"/>
      <c r="AC102" s="287"/>
      <c r="AD102" s="244"/>
      <c r="AE102" s="259"/>
      <c r="AF102" s="259"/>
      <c r="AG102" s="221"/>
      <c r="AH102" s="222"/>
      <c r="AI102" s="223"/>
      <c r="AJ102" s="223"/>
      <c r="AK102" s="223"/>
      <c r="AL102" s="224"/>
    </row>
    <row r="103" spans="1:38" ht="135">
      <c r="A103" s="316" t="s">
        <v>120</v>
      </c>
      <c r="B103" s="327" t="s">
        <v>371</v>
      </c>
      <c r="C103" s="313" t="s">
        <v>372</v>
      </c>
      <c r="D103" s="313" t="s">
        <v>373</v>
      </c>
      <c r="E103" s="313" t="s">
        <v>257</v>
      </c>
      <c r="F103" s="314">
        <v>38353</v>
      </c>
      <c r="G103" s="314">
        <v>38717</v>
      </c>
      <c r="H103" s="313" t="s">
        <v>374</v>
      </c>
      <c r="I103" s="327" t="s">
        <v>126</v>
      </c>
      <c r="J103" s="327">
        <v>2</v>
      </c>
      <c r="K103" s="88"/>
      <c r="L103" s="393">
        <v>5</v>
      </c>
      <c r="M103" s="188"/>
      <c r="N103" s="188"/>
      <c r="O103" s="337">
        <v>38611</v>
      </c>
      <c r="P103" s="161"/>
      <c r="Q103" s="95"/>
      <c r="R103" s="95"/>
      <c r="S103" s="95"/>
      <c r="T103" s="95"/>
      <c r="U103" s="95"/>
      <c r="V103" s="95"/>
      <c r="W103" s="95"/>
      <c r="X103" s="95"/>
      <c r="Y103" s="95"/>
      <c r="Z103" s="402" t="s">
        <v>477</v>
      </c>
      <c r="AA103" s="402"/>
      <c r="AB103" s="405">
        <v>1</v>
      </c>
      <c r="AC103" s="405">
        <f>5/2</f>
        <v>2.5</v>
      </c>
      <c r="AD103" s="189" t="s">
        <v>456</v>
      </c>
      <c r="AE103" s="172">
        <v>38353</v>
      </c>
      <c r="AF103" s="172">
        <v>38441</v>
      </c>
      <c r="AG103" s="164" t="s">
        <v>420</v>
      </c>
      <c r="AH103" s="165"/>
      <c r="AI103" s="166"/>
      <c r="AJ103" s="166"/>
      <c r="AK103" s="166"/>
      <c r="AL103" s="177" t="s">
        <v>419</v>
      </c>
    </row>
    <row r="104" spans="1:38" ht="33.75" customHeight="1">
      <c r="A104" s="316"/>
      <c r="B104" s="327"/>
      <c r="C104" s="313"/>
      <c r="D104" s="313"/>
      <c r="E104" s="313"/>
      <c r="F104" s="314"/>
      <c r="G104" s="314"/>
      <c r="H104" s="313"/>
      <c r="I104" s="327"/>
      <c r="J104" s="327"/>
      <c r="K104" s="88"/>
      <c r="L104" s="393"/>
      <c r="M104" s="160"/>
      <c r="N104" s="160"/>
      <c r="O104" s="337"/>
      <c r="P104" s="161"/>
      <c r="Q104" s="95"/>
      <c r="R104" s="95"/>
      <c r="S104" s="95"/>
      <c r="T104" s="95"/>
      <c r="U104" s="95"/>
      <c r="V104" s="95"/>
      <c r="W104" s="95"/>
      <c r="X104" s="95"/>
      <c r="Y104" s="95"/>
      <c r="Z104" s="403"/>
      <c r="AA104" s="403"/>
      <c r="AB104" s="428"/>
      <c r="AC104" s="428"/>
      <c r="AD104" s="100" t="s">
        <v>201</v>
      </c>
      <c r="AE104" s="172">
        <v>38443</v>
      </c>
      <c r="AF104" s="172">
        <v>38717</v>
      </c>
      <c r="AG104" s="164">
        <v>38611</v>
      </c>
      <c r="AH104" s="165"/>
      <c r="AI104" s="166"/>
      <c r="AJ104" s="166"/>
      <c r="AK104" s="166"/>
      <c r="AL104" s="167" t="s">
        <v>479</v>
      </c>
    </row>
    <row r="105" spans="1:38" ht="112.5">
      <c r="A105" s="316"/>
      <c r="B105" s="327"/>
      <c r="C105" s="313"/>
      <c r="D105" s="91" t="s">
        <v>375</v>
      </c>
      <c r="E105" s="91" t="s">
        <v>257</v>
      </c>
      <c r="F105" s="92">
        <v>38353</v>
      </c>
      <c r="G105" s="92">
        <v>38533</v>
      </c>
      <c r="H105" s="91" t="s">
        <v>376</v>
      </c>
      <c r="I105" s="97">
        <v>1</v>
      </c>
      <c r="J105" s="97" t="s">
        <v>126</v>
      </c>
      <c r="K105" s="88"/>
      <c r="L105" s="190">
        <v>1</v>
      </c>
      <c r="M105" s="160"/>
      <c r="N105" s="160"/>
      <c r="O105" s="164">
        <v>38496</v>
      </c>
      <c r="P105" s="161"/>
      <c r="Q105" s="95"/>
      <c r="R105" s="95"/>
      <c r="S105" s="95"/>
      <c r="T105" s="95"/>
      <c r="U105" s="95"/>
      <c r="V105" s="95"/>
      <c r="W105" s="95"/>
      <c r="X105" s="95"/>
      <c r="Y105" s="95"/>
      <c r="Z105" s="162" t="s">
        <v>457</v>
      </c>
      <c r="AA105" s="98"/>
      <c r="AB105" s="292">
        <v>1</v>
      </c>
      <c r="AC105" s="292">
        <v>1</v>
      </c>
      <c r="AD105" s="100" t="s">
        <v>202</v>
      </c>
      <c r="AE105" s="172">
        <v>38353</v>
      </c>
      <c r="AF105" s="172">
        <v>38533</v>
      </c>
      <c r="AG105" s="164">
        <v>38496</v>
      </c>
      <c r="AH105" s="165"/>
      <c r="AI105" s="166"/>
      <c r="AJ105" s="166"/>
      <c r="AK105" s="166"/>
      <c r="AL105" s="167" t="s">
        <v>478</v>
      </c>
    </row>
    <row r="106" spans="1:38" ht="288">
      <c r="A106" s="316"/>
      <c r="B106" s="327" t="s">
        <v>377</v>
      </c>
      <c r="C106" s="313" t="s">
        <v>378</v>
      </c>
      <c r="D106" s="313" t="s">
        <v>379</v>
      </c>
      <c r="E106" s="313" t="s">
        <v>257</v>
      </c>
      <c r="F106" s="314">
        <v>38353</v>
      </c>
      <c r="G106" s="314">
        <v>38717</v>
      </c>
      <c r="H106" s="313" t="s">
        <v>380</v>
      </c>
      <c r="I106" s="327">
        <v>1</v>
      </c>
      <c r="J106" s="327">
        <v>2</v>
      </c>
      <c r="K106" s="88"/>
      <c r="L106" s="335">
        <v>11</v>
      </c>
      <c r="M106" s="160"/>
      <c r="N106" s="160"/>
      <c r="O106" s="394">
        <v>38418</v>
      </c>
      <c r="P106" s="161"/>
      <c r="Q106" s="95"/>
      <c r="R106" s="95"/>
      <c r="S106" s="95"/>
      <c r="T106" s="95"/>
      <c r="U106" s="95"/>
      <c r="V106" s="95"/>
      <c r="W106" s="95"/>
      <c r="X106" s="95"/>
      <c r="Y106" s="95"/>
      <c r="Z106" s="332" t="s">
        <v>458</v>
      </c>
      <c r="AA106" s="317"/>
      <c r="AB106" s="292">
        <v>1</v>
      </c>
      <c r="AC106" s="292">
        <f>11/2</f>
        <v>5.5</v>
      </c>
      <c r="AD106" s="100" t="s">
        <v>203</v>
      </c>
      <c r="AE106" s="172">
        <v>38353</v>
      </c>
      <c r="AF106" s="172">
        <v>38441</v>
      </c>
      <c r="AG106" s="164">
        <v>38418</v>
      </c>
      <c r="AH106" s="165"/>
      <c r="AI106" s="166"/>
      <c r="AJ106" s="166"/>
      <c r="AK106" s="166"/>
      <c r="AL106" s="177" t="s">
        <v>476</v>
      </c>
    </row>
    <row r="107" spans="1:38" ht="90">
      <c r="A107" s="316"/>
      <c r="B107" s="327"/>
      <c r="C107" s="313"/>
      <c r="D107" s="313"/>
      <c r="E107" s="313"/>
      <c r="F107" s="314"/>
      <c r="G107" s="314"/>
      <c r="H107" s="313"/>
      <c r="I107" s="327"/>
      <c r="J107" s="327"/>
      <c r="K107" s="88"/>
      <c r="L107" s="335"/>
      <c r="M107" s="191"/>
      <c r="N107" s="191"/>
      <c r="O107" s="394"/>
      <c r="P107" s="191"/>
      <c r="Q107" s="191"/>
      <c r="R107" s="191"/>
      <c r="S107" s="191"/>
      <c r="T107" s="191"/>
      <c r="U107" s="191"/>
      <c r="V107" s="191"/>
      <c r="W107" s="191"/>
      <c r="X107" s="191"/>
      <c r="Y107" s="191"/>
      <c r="Z107" s="339"/>
      <c r="AA107" s="317"/>
      <c r="AB107" s="292"/>
      <c r="AC107" s="292"/>
      <c r="AD107" s="89" t="s">
        <v>204</v>
      </c>
      <c r="AE107" s="96">
        <v>38443</v>
      </c>
      <c r="AF107" s="96">
        <v>38717</v>
      </c>
      <c r="AG107" s="164">
        <v>38548</v>
      </c>
      <c r="AH107" s="165"/>
      <c r="AI107" s="166"/>
      <c r="AJ107" s="166"/>
      <c r="AK107" s="166"/>
      <c r="AL107" s="167" t="s">
        <v>480</v>
      </c>
    </row>
    <row r="108" spans="1:38" ht="12.75">
      <c r="A108" s="318"/>
      <c r="B108" s="319" t="s">
        <v>381</v>
      </c>
      <c r="C108" s="319"/>
      <c r="D108" s="319"/>
      <c r="E108" s="319"/>
      <c r="F108" s="228"/>
      <c r="G108" s="228"/>
      <c r="H108" s="265"/>
      <c r="I108" s="266"/>
      <c r="J108" s="266"/>
      <c r="K108" s="238"/>
      <c r="L108" s="214"/>
      <c r="M108" s="215"/>
      <c r="N108" s="215"/>
      <c r="O108" s="216"/>
      <c r="P108" s="217"/>
      <c r="Q108" s="214"/>
      <c r="R108" s="214"/>
      <c r="S108" s="214"/>
      <c r="T108" s="214"/>
      <c r="U108" s="214"/>
      <c r="V108" s="214"/>
      <c r="W108" s="214"/>
      <c r="X108" s="214"/>
      <c r="Y108" s="214"/>
      <c r="Z108" s="218"/>
      <c r="AA108" s="219"/>
      <c r="AB108" s="287"/>
      <c r="AC108" s="287"/>
      <c r="AD108" s="244"/>
      <c r="AE108" s="245"/>
      <c r="AF108" s="245"/>
      <c r="AG108" s="221"/>
      <c r="AH108" s="222"/>
      <c r="AI108" s="223"/>
      <c r="AJ108" s="223"/>
      <c r="AK108" s="223"/>
      <c r="AL108" s="246"/>
    </row>
    <row r="109" spans="1:38" ht="12.75">
      <c r="A109" s="318"/>
      <c r="B109" s="240" t="s">
        <v>382</v>
      </c>
      <c r="C109" s="240"/>
      <c r="D109" s="240"/>
      <c r="E109" s="240"/>
      <c r="F109" s="240"/>
      <c r="G109" s="240"/>
      <c r="H109" s="240"/>
      <c r="I109" s="267"/>
      <c r="J109" s="267"/>
      <c r="K109" s="268"/>
      <c r="L109" s="220"/>
      <c r="M109" s="269"/>
      <c r="N109" s="269"/>
      <c r="O109" s="270"/>
      <c r="P109" s="271"/>
      <c r="Q109" s="220"/>
      <c r="R109" s="220"/>
      <c r="S109" s="220"/>
      <c r="T109" s="220"/>
      <c r="U109" s="220"/>
      <c r="V109" s="220"/>
      <c r="W109" s="220"/>
      <c r="X109" s="220"/>
      <c r="Y109" s="220"/>
      <c r="Z109" s="218"/>
      <c r="AA109" s="219"/>
      <c r="AB109" s="287"/>
      <c r="AC109" s="287"/>
      <c r="AD109" s="244"/>
      <c r="AE109" s="245"/>
      <c r="AF109" s="245"/>
      <c r="AG109" s="221"/>
      <c r="AH109" s="222"/>
      <c r="AI109" s="223"/>
      <c r="AJ109" s="223"/>
      <c r="AK109" s="223"/>
      <c r="AL109" s="246"/>
    </row>
    <row r="110" spans="1:38" ht="56.25">
      <c r="A110" s="316" t="s">
        <v>120</v>
      </c>
      <c r="B110" s="327" t="s">
        <v>383</v>
      </c>
      <c r="C110" s="315" t="s">
        <v>384</v>
      </c>
      <c r="D110" s="327" t="s">
        <v>221</v>
      </c>
      <c r="E110" s="313" t="s">
        <v>249</v>
      </c>
      <c r="F110" s="314">
        <v>38353</v>
      </c>
      <c r="G110" s="314">
        <v>38717</v>
      </c>
      <c r="H110" s="313" t="s">
        <v>385</v>
      </c>
      <c r="I110" s="317" t="s">
        <v>224</v>
      </c>
      <c r="J110" s="317">
        <v>7</v>
      </c>
      <c r="K110" s="88"/>
      <c r="L110" s="335">
        <v>7</v>
      </c>
      <c r="M110" s="160"/>
      <c r="N110" s="160"/>
      <c r="O110" s="394">
        <v>38717</v>
      </c>
      <c r="P110" s="161"/>
      <c r="Q110" s="95"/>
      <c r="R110" s="95"/>
      <c r="S110" s="95"/>
      <c r="T110" s="95"/>
      <c r="U110" s="95"/>
      <c r="V110" s="95"/>
      <c r="W110" s="95"/>
      <c r="X110" s="95"/>
      <c r="Y110" s="95"/>
      <c r="Z110" s="332" t="s">
        <v>459</v>
      </c>
      <c r="AA110" s="332"/>
      <c r="AB110" s="405">
        <v>1</v>
      </c>
      <c r="AC110" s="405">
        <v>1</v>
      </c>
      <c r="AD110" s="100" t="s">
        <v>205</v>
      </c>
      <c r="AE110" s="346">
        <v>38353</v>
      </c>
      <c r="AF110" s="346">
        <v>38717</v>
      </c>
      <c r="AG110" s="164">
        <v>38717</v>
      </c>
      <c r="AH110" s="165"/>
      <c r="AI110" s="166"/>
      <c r="AJ110" s="166"/>
      <c r="AK110" s="166"/>
      <c r="AL110" s="167" t="s">
        <v>51</v>
      </c>
    </row>
    <row r="111" spans="1:38" ht="33.75">
      <c r="A111" s="316"/>
      <c r="B111" s="327"/>
      <c r="C111" s="315"/>
      <c r="D111" s="327"/>
      <c r="E111" s="313"/>
      <c r="F111" s="314"/>
      <c r="G111" s="314"/>
      <c r="H111" s="313"/>
      <c r="I111" s="317"/>
      <c r="J111" s="317"/>
      <c r="K111" s="88"/>
      <c r="L111" s="335"/>
      <c r="M111" s="160"/>
      <c r="N111" s="160"/>
      <c r="O111" s="394"/>
      <c r="P111" s="161"/>
      <c r="Q111" s="95"/>
      <c r="R111" s="95"/>
      <c r="S111" s="95"/>
      <c r="T111" s="95"/>
      <c r="U111" s="95"/>
      <c r="V111" s="95"/>
      <c r="W111" s="95"/>
      <c r="X111" s="95"/>
      <c r="Y111" s="95"/>
      <c r="Z111" s="332"/>
      <c r="AA111" s="332"/>
      <c r="AB111" s="405"/>
      <c r="AC111" s="405"/>
      <c r="AD111" s="100" t="s">
        <v>206</v>
      </c>
      <c r="AE111" s="346"/>
      <c r="AF111" s="346"/>
      <c r="AG111" s="164">
        <v>38717</v>
      </c>
      <c r="AH111" s="165"/>
      <c r="AI111" s="166"/>
      <c r="AJ111" s="166"/>
      <c r="AK111" s="166"/>
      <c r="AL111" s="192" t="s">
        <v>460</v>
      </c>
    </row>
    <row r="112" spans="1:38" ht="45">
      <c r="A112" s="316"/>
      <c r="B112" s="327"/>
      <c r="C112" s="315"/>
      <c r="D112" s="327"/>
      <c r="E112" s="313"/>
      <c r="F112" s="314"/>
      <c r="G112" s="314"/>
      <c r="H112" s="91" t="s">
        <v>275</v>
      </c>
      <c r="I112" s="97">
        <v>2</v>
      </c>
      <c r="J112" s="97">
        <v>4</v>
      </c>
      <c r="K112" s="88"/>
      <c r="L112" s="95">
        <v>4</v>
      </c>
      <c r="M112" s="160"/>
      <c r="N112" s="160"/>
      <c r="O112" s="164">
        <v>38717</v>
      </c>
      <c r="P112" s="161"/>
      <c r="Q112" s="95"/>
      <c r="R112" s="95"/>
      <c r="S112" s="95"/>
      <c r="T112" s="95"/>
      <c r="U112" s="95"/>
      <c r="V112" s="95"/>
      <c r="W112" s="95"/>
      <c r="X112" s="95"/>
      <c r="Y112" s="95"/>
      <c r="Z112" s="162" t="s">
        <v>461</v>
      </c>
      <c r="AA112" s="93"/>
      <c r="AB112" s="291">
        <v>1</v>
      </c>
      <c r="AC112" s="291">
        <v>1</v>
      </c>
      <c r="AD112" s="100" t="s">
        <v>207</v>
      </c>
      <c r="AE112" s="159">
        <v>38353</v>
      </c>
      <c r="AF112" s="159">
        <v>38717</v>
      </c>
      <c r="AG112" s="173">
        <v>38717</v>
      </c>
      <c r="AH112" s="165"/>
      <c r="AI112" s="166"/>
      <c r="AJ112" s="166"/>
      <c r="AK112" s="166"/>
      <c r="AL112" s="192" t="s">
        <v>462</v>
      </c>
    </row>
    <row r="113" spans="1:38" ht="45">
      <c r="A113" s="316"/>
      <c r="B113" s="321" t="s">
        <v>386</v>
      </c>
      <c r="C113" s="315" t="s">
        <v>387</v>
      </c>
      <c r="D113" s="321" t="s">
        <v>221</v>
      </c>
      <c r="E113" s="313" t="s">
        <v>249</v>
      </c>
      <c r="F113" s="314">
        <v>38353</v>
      </c>
      <c r="G113" s="314">
        <v>38717</v>
      </c>
      <c r="H113" s="315" t="s">
        <v>388</v>
      </c>
      <c r="I113" s="321" t="s">
        <v>224</v>
      </c>
      <c r="J113" s="321">
        <v>1</v>
      </c>
      <c r="K113" s="88"/>
      <c r="L113" s="335">
        <v>1</v>
      </c>
      <c r="M113" s="160"/>
      <c r="N113" s="160"/>
      <c r="O113" s="394">
        <v>38717</v>
      </c>
      <c r="P113" s="161"/>
      <c r="Q113" s="95"/>
      <c r="R113" s="95"/>
      <c r="S113" s="95"/>
      <c r="T113" s="95"/>
      <c r="U113" s="95"/>
      <c r="V113" s="95"/>
      <c r="W113" s="95"/>
      <c r="X113" s="95"/>
      <c r="Y113" s="95"/>
      <c r="Z113" s="332" t="s">
        <v>463</v>
      </c>
      <c r="AA113" s="332"/>
      <c r="AB113" s="405">
        <v>1</v>
      </c>
      <c r="AC113" s="405">
        <v>1</v>
      </c>
      <c r="AD113" s="100" t="s">
        <v>208</v>
      </c>
      <c r="AE113" s="172">
        <v>38353</v>
      </c>
      <c r="AF113" s="172">
        <v>38411</v>
      </c>
      <c r="AG113" s="164">
        <v>38717</v>
      </c>
      <c r="AH113" s="165"/>
      <c r="AI113" s="166"/>
      <c r="AJ113" s="166"/>
      <c r="AK113" s="166"/>
      <c r="AL113" s="342" t="s">
        <v>52</v>
      </c>
    </row>
    <row r="114" spans="1:38" ht="33.75">
      <c r="A114" s="316"/>
      <c r="B114" s="321"/>
      <c r="C114" s="321"/>
      <c r="D114" s="321"/>
      <c r="E114" s="313"/>
      <c r="F114" s="314"/>
      <c r="G114" s="314"/>
      <c r="H114" s="315"/>
      <c r="I114" s="321"/>
      <c r="J114" s="321"/>
      <c r="K114" s="88"/>
      <c r="L114" s="335"/>
      <c r="M114" s="160"/>
      <c r="N114" s="160"/>
      <c r="O114" s="394"/>
      <c r="P114" s="161"/>
      <c r="Q114" s="95"/>
      <c r="R114" s="95"/>
      <c r="S114" s="95"/>
      <c r="T114" s="95"/>
      <c r="U114" s="95"/>
      <c r="V114" s="95"/>
      <c r="W114" s="95"/>
      <c r="X114" s="95"/>
      <c r="Y114" s="95"/>
      <c r="Z114" s="332"/>
      <c r="AA114" s="332"/>
      <c r="AB114" s="405"/>
      <c r="AC114" s="405"/>
      <c r="AD114" s="100" t="s">
        <v>209</v>
      </c>
      <c r="AE114" s="172">
        <v>38412</v>
      </c>
      <c r="AF114" s="172">
        <v>38717</v>
      </c>
      <c r="AG114" s="164">
        <v>38717</v>
      </c>
      <c r="AH114" s="165"/>
      <c r="AI114" s="166"/>
      <c r="AJ114" s="166"/>
      <c r="AK114" s="166"/>
      <c r="AL114" s="342"/>
    </row>
    <row r="115" spans="1:38" ht="66.75" customHeight="1">
      <c r="A115" s="316"/>
      <c r="B115" s="321"/>
      <c r="C115" s="321"/>
      <c r="D115" s="321"/>
      <c r="E115" s="313"/>
      <c r="F115" s="314"/>
      <c r="G115" s="314"/>
      <c r="H115" s="315" t="s">
        <v>389</v>
      </c>
      <c r="I115" s="321" t="s">
        <v>224</v>
      </c>
      <c r="J115" s="321">
        <v>1</v>
      </c>
      <c r="K115" s="88"/>
      <c r="L115" s="335">
        <v>1</v>
      </c>
      <c r="M115" s="160"/>
      <c r="N115" s="160"/>
      <c r="O115" s="394">
        <v>38717</v>
      </c>
      <c r="P115" s="161"/>
      <c r="Q115" s="95"/>
      <c r="R115" s="95"/>
      <c r="S115" s="95"/>
      <c r="T115" s="95"/>
      <c r="U115" s="95"/>
      <c r="V115" s="95"/>
      <c r="W115" s="95"/>
      <c r="X115" s="95"/>
      <c r="Y115" s="95"/>
      <c r="Z115" s="332" t="s">
        <v>464</v>
      </c>
      <c r="AA115" s="332"/>
      <c r="AB115" s="405">
        <v>1</v>
      </c>
      <c r="AC115" s="405">
        <v>1</v>
      </c>
      <c r="AD115" s="100" t="s">
        <v>210</v>
      </c>
      <c r="AE115" s="172">
        <v>38353</v>
      </c>
      <c r="AF115" s="172">
        <v>38411</v>
      </c>
      <c r="AG115" s="164">
        <v>38717</v>
      </c>
      <c r="AH115" s="165"/>
      <c r="AI115" s="166"/>
      <c r="AJ115" s="166"/>
      <c r="AK115" s="166"/>
      <c r="AL115" s="342" t="s">
        <v>466</v>
      </c>
    </row>
    <row r="116" spans="1:38" ht="66.75" customHeight="1">
      <c r="A116" s="316"/>
      <c r="B116" s="321"/>
      <c r="C116" s="321"/>
      <c r="D116" s="321"/>
      <c r="E116" s="313"/>
      <c r="F116" s="314"/>
      <c r="G116" s="314"/>
      <c r="H116" s="315"/>
      <c r="I116" s="321"/>
      <c r="J116" s="321"/>
      <c r="K116" s="88"/>
      <c r="L116" s="335"/>
      <c r="M116" s="160"/>
      <c r="N116" s="160"/>
      <c r="O116" s="394"/>
      <c r="P116" s="161"/>
      <c r="Q116" s="95"/>
      <c r="R116" s="95"/>
      <c r="S116" s="95"/>
      <c r="T116" s="95"/>
      <c r="U116" s="95"/>
      <c r="V116" s="95"/>
      <c r="W116" s="95"/>
      <c r="X116" s="95"/>
      <c r="Y116" s="95"/>
      <c r="Z116" s="339"/>
      <c r="AA116" s="339"/>
      <c r="AB116" s="423"/>
      <c r="AC116" s="423"/>
      <c r="AD116" s="100" t="s">
        <v>211</v>
      </c>
      <c r="AE116" s="172">
        <v>38412</v>
      </c>
      <c r="AF116" s="164">
        <v>38717</v>
      </c>
      <c r="AG116" s="193">
        <v>38717</v>
      </c>
      <c r="AH116" s="165"/>
      <c r="AI116" s="166"/>
      <c r="AJ116" s="166"/>
      <c r="AK116" s="166"/>
      <c r="AL116" s="343"/>
    </row>
    <row r="117" spans="1:38" ht="45">
      <c r="A117" s="316"/>
      <c r="B117" s="321" t="s">
        <v>390</v>
      </c>
      <c r="C117" s="315" t="s">
        <v>391</v>
      </c>
      <c r="D117" s="321" t="s">
        <v>221</v>
      </c>
      <c r="E117" s="313" t="s">
        <v>348</v>
      </c>
      <c r="F117" s="314">
        <v>38353</v>
      </c>
      <c r="G117" s="314">
        <v>38717</v>
      </c>
      <c r="H117" s="315" t="s">
        <v>392</v>
      </c>
      <c r="I117" s="321">
        <v>350</v>
      </c>
      <c r="J117" s="321">
        <v>700</v>
      </c>
      <c r="K117" s="88"/>
      <c r="L117" s="335">
        <v>2561</v>
      </c>
      <c r="M117" s="160"/>
      <c r="N117" s="160"/>
      <c r="O117" s="394">
        <v>38717</v>
      </c>
      <c r="P117" s="161"/>
      <c r="Q117" s="95"/>
      <c r="R117" s="95"/>
      <c r="S117" s="95"/>
      <c r="T117" s="95"/>
      <c r="U117" s="95"/>
      <c r="V117" s="95"/>
      <c r="W117" s="95"/>
      <c r="X117" s="95"/>
      <c r="Y117" s="95"/>
      <c r="Z117" s="332" t="s">
        <v>465</v>
      </c>
      <c r="AA117" s="317"/>
      <c r="AB117" s="427">
        <v>1</v>
      </c>
      <c r="AC117" s="427">
        <f>2561/700</f>
        <v>3.6585714285714284</v>
      </c>
      <c r="AD117" s="100" t="s">
        <v>212</v>
      </c>
      <c r="AE117" s="320">
        <v>38353</v>
      </c>
      <c r="AF117" s="320">
        <v>38717</v>
      </c>
      <c r="AG117" s="394">
        <v>38717</v>
      </c>
      <c r="AH117" s="165"/>
      <c r="AI117" s="166"/>
      <c r="AJ117" s="166"/>
      <c r="AK117" s="166"/>
      <c r="AL117" s="406" t="s">
        <v>42</v>
      </c>
    </row>
    <row r="118" spans="1:38" ht="45">
      <c r="A118" s="316"/>
      <c r="B118" s="321"/>
      <c r="C118" s="315"/>
      <c r="D118" s="321"/>
      <c r="E118" s="313"/>
      <c r="F118" s="314"/>
      <c r="G118" s="314"/>
      <c r="H118" s="315"/>
      <c r="I118" s="321"/>
      <c r="J118" s="321"/>
      <c r="K118" s="88"/>
      <c r="L118" s="335"/>
      <c r="M118" s="160"/>
      <c r="N118" s="160"/>
      <c r="O118" s="394"/>
      <c r="P118" s="161"/>
      <c r="Q118" s="95"/>
      <c r="R118" s="95"/>
      <c r="S118" s="95"/>
      <c r="T118" s="95"/>
      <c r="U118" s="95"/>
      <c r="V118" s="95"/>
      <c r="W118" s="95"/>
      <c r="X118" s="95"/>
      <c r="Y118" s="95"/>
      <c r="Z118" s="403"/>
      <c r="AA118" s="317"/>
      <c r="AB118" s="427"/>
      <c r="AC118" s="427"/>
      <c r="AD118" s="100" t="s">
        <v>213</v>
      </c>
      <c r="AE118" s="320"/>
      <c r="AF118" s="320"/>
      <c r="AG118" s="394"/>
      <c r="AH118" s="165"/>
      <c r="AI118" s="166"/>
      <c r="AJ118" s="166"/>
      <c r="AK118" s="166"/>
      <c r="AL118" s="407"/>
    </row>
    <row r="119" spans="1:38" ht="12.75">
      <c r="A119" s="302" t="s">
        <v>214</v>
      </c>
      <c r="B119" s="358"/>
      <c r="C119" s="358"/>
      <c r="D119" s="358"/>
      <c r="E119" s="358"/>
      <c r="F119" s="358"/>
      <c r="G119" s="358"/>
      <c r="H119" s="248"/>
      <c r="I119" s="248"/>
      <c r="J119" s="248"/>
      <c r="K119" s="248"/>
      <c r="L119" s="249"/>
      <c r="M119" s="250"/>
      <c r="N119" s="250"/>
      <c r="O119" s="251"/>
      <c r="P119" s="252"/>
      <c r="Q119" s="249"/>
      <c r="R119" s="249"/>
      <c r="S119" s="249"/>
      <c r="T119" s="249"/>
      <c r="U119" s="249"/>
      <c r="V119" s="249"/>
      <c r="W119" s="249"/>
      <c r="X119" s="249"/>
      <c r="Y119" s="249"/>
      <c r="Z119" s="218"/>
      <c r="AA119" s="253"/>
      <c r="AB119" s="287"/>
      <c r="AC119" s="287"/>
      <c r="AD119" s="248"/>
      <c r="AE119" s="248"/>
      <c r="AF119" s="248"/>
      <c r="AG119" s="251"/>
      <c r="AH119" s="256"/>
      <c r="AI119" s="257"/>
      <c r="AJ119" s="257"/>
      <c r="AK119" s="257"/>
      <c r="AL119" s="224"/>
    </row>
    <row r="120" spans="1:38" ht="21.75" customHeight="1">
      <c r="A120" s="322" t="s">
        <v>120</v>
      </c>
      <c r="B120" s="324">
        <v>3</v>
      </c>
      <c r="C120" s="326" t="s">
        <v>393</v>
      </c>
      <c r="D120" s="326"/>
      <c r="E120" s="326"/>
      <c r="F120" s="326"/>
      <c r="G120" s="326"/>
      <c r="H120" s="326"/>
      <c r="I120" s="326"/>
      <c r="J120" s="326"/>
      <c r="K120" s="326"/>
      <c r="L120" s="326"/>
      <c r="M120" s="326"/>
      <c r="N120" s="86"/>
      <c r="O120" s="86"/>
      <c r="P120" s="86"/>
      <c r="Q120" s="86"/>
      <c r="R120" s="86"/>
      <c r="S120" s="86"/>
      <c r="T120" s="86"/>
      <c r="U120" s="86"/>
      <c r="V120" s="86"/>
      <c r="W120" s="86"/>
      <c r="X120" s="86"/>
      <c r="Y120" s="86"/>
      <c r="Z120" s="117"/>
      <c r="AA120" s="86"/>
      <c r="AB120" s="293"/>
      <c r="AC120" s="293"/>
      <c r="AD120" s="86"/>
      <c r="AE120" s="86"/>
      <c r="AF120" s="86"/>
      <c r="AG120" s="128"/>
      <c r="AH120" s="132"/>
      <c r="AI120" s="133"/>
      <c r="AJ120" s="133"/>
      <c r="AK120" s="133"/>
      <c r="AL120" s="151"/>
    </row>
    <row r="121" spans="1:38" ht="146.25">
      <c r="A121" s="322"/>
      <c r="B121" s="324"/>
      <c r="C121" s="324" t="s">
        <v>394</v>
      </c>
      <c r="D121" s="324" t="s">
        <v>395</v>
      </c>
      <c r="E121" s="324" t="s">
        <v>396</v>
      </c>
      <c r="F121" s="312">
        <v>38353</v>
      </c>
      <c r="G121" s="312">
        <v>38717</v>
      </c>
      <c r="H121" s="80" t="s">
        <v>397</v>
      </c>
      <c r="I121" s="77">
        <v>2</v>
      </c>
      <c r="J121" s="81">
        <v>4</v>
      </c>
      <c r="K121" s="86"/>
      <c r="L121" s="272">
        <v>1</v>
      </c>
      <c r="M121" s="272"/>
      <c r="N121" s="272">
        <f>SUM(M121:M121)</f>
        <v>0</v>
      </c>
      <c r="O121" s="194">
        <v>38717</v>
      </c>
      <c r="P121" s="272"/>
      <c r="Q121" s="272" t="e">
        <f>IF(AND(I121=0),"Sin Meta para el Indicador",IF(AND(#REF!&gt;$C$6,#REF!=$D$6,#REF!&gt;#REF!,#REF!&lt;=#REF!,#REF!=I121),"Cumplida",IF(AND(#REF!&gt;$C$6,#REF!&lt;$D$6,#REF!&lt;=#REF!,#REF!=I121),"Cumplida Anticipadamente",IF(AND(#REF!&gt;$D$6,#REF!&lt;#REF!,#REF!=I121),"Cumplida Extemporaneamente",IF(AND(#REF!&gt;=$C$6,#REF!&lt;=#REF!,#REF!&lt;I121),"En Proceso",IF(AND(#REF!=0),"No Iniciada","No Concluida"))))))</f>
        <v>#REF!</v>
      </c>
      <c r="R121" s="272" t="e">
        <f>IF(AND(J121=0),"Sin Meta para el Indicador",IF(AND(P121&gt;$C$7,P121=$D$7,P121&gt;#REF!,P121&lt;=#REF!,M121=J121),"Cumplida",IF(AND(P121&gt;$C$7,P121&lt;$D$7,P121&lt;=#REF!,M121=J121),"Cumplida Anticipadamente",IF(AND(P121&gt;$D$7,P121&lt;#REF!,M121=J121),"Cumplida Extemporaneamente",IF(AND(P121&gt;=$C$7,P121&lt;=#REF!,M121&lt;J121),"En Proceso",IF(AND(M121=0),"No Iniciada","No Concluida"))))))</f>
        <v>#REF!</v>
      </c>
      <c r="S121" s="272">
        <f>BX121</f>
        <v>0</v>
      </c>
      <c r="T121" s="272" t="e">
        <f>IF(AND(I121=0),0,(#REF!/I121))</f>
        <v>#REF!</v>
      </c>
      <c r="U121" s="272">
        <f>IF(AND(J121=0),0,(M121/J121))</f>
        <v>0</v>
      </c>
      <c r="V121" s="272" t="e">
        <f>(T121+U121)/2</f>
        <v>#REF!</v>
      </c>
      <c r="W121" s="137"/>
      <c r="X121" s="137"/>
      <c r="Y121" s="137"/>
      <c r="Z121" s="130" t="s">
        <v>320</v>
      </c>
      <c r="AA121" s="137"/>
      <c r="AB121" s="289">
        <v>1</v>
      </c>
      <c r="AC121" s="289">
        <f>1/4</f>
        <v>0.25</v>
      </c>
      <c r="AD121" s="77" t="s">
        <v>215</v>
      </c>
      <c r="AE121" s="78">
        <v>38353</v>
      </c>
      <c r="AF121" s="78">
        <v>38717</v>
      </c>
      <c r="AG121" s="194">
        <v>38717</v>
      </c>
      <c r="AH121" s="195"/>
      <c r="AI121" s="196"/>
      <c r="AJ121" s="196"/>
      <c r="AK121" s="196"/>
      <c r="AL121" s="134" t="s">
        <v>47</v>
      </c>
    </row>
    <row r="122" spans="1:38" ht="78.75">
      <c r="A122" s="322"/>
      <c r="B122" s="324"/>
      <c r="C122" s="324"/>
      <c r="D122" s="324"/>
      <c r="E122" s="324"/>
      <c r="F122" s="312"/>
      <c r="G122" s="312"/>
      <c r="H122" s="80" t="s">
        <v>398</v>
      </c>
      <c r="I122" s="80">
        <v>4</v>
      </c>
      <c r="J122" s="80">
        <v>8</v>
      </c>
      <c r="K122" s="86"/>
      <c r="L122" s="272">
        <v>15</v>
      </c>
      <c r="M122" s="272"/>
      <c r="N122" s="272">
        <f>SUM(M122:M122)</f>
        <v>0</v>
      </c>
      <c r="O122" s="194">
        <v>38717</v>
      </c>
      <c r="P122" s="272"/>
      <c r="Q122" s="272" t="e">
        <f>IF(AND(I122=0),"Sin Meta para el Indicador",IF(AND(#REF!&gt;$C$6,#REF!=$D$6,#REF!&gt;#REF!,#REF!&lt;=#REF!,#REF!=I122),"Cumplida",IF(AND(#REF!&gt;$C$6,#REF!&lt;$D$6,#REF!&lt;=#REF!,#REF!=I122),"Cumplida Anticipadamente",IF(AND(#REF!&gt;$D$6,#REF!&lt;#REF!,#REF!=I122),"Cumplida Extemporaneamente",IF(AND(#REF!&gt;=$C$6,#REF!&lt;=#REF!,#REF!&lt;I122),"En Proceso",IF(AND(#REF!=0),"No Iniciada","No Concluida"))))))</f>
        <v>#REF!</v>
      </c>
      <c r="R122" s="272" t="e">
        <f>IF(AND(J122=0),"Sin Meta para el Indicador",IF(AND(P122&gt;$C$7,P122=$D$7,P122&gt;#REF!,P122&lt;=#REF!,M122=J122),"Cumplida",IF(AND(P122&gt;$C$7,P122&lt;$D$7,P122&lt;=#REF!,M122=J122),"Cumplida Anticipadamente",IF(AND(P122&gt;$D$7,P122&lt;#REF!,M122=J122),"Cumplida Extemporaneamente",IF(AND(P122&gt;=$C$7,P122&lt;=#REF!,M122&lt;J122),"En Proceso",IF(AND(M122=0),"No Iniciada","No Concluida"))))))</f>
        <v>#REF!</v>
      </c>
      <c r="S122" s="272">
        <f>BX122</f>
        <v>0</v>
      </c>
      <c r="T122" s="272" t="e">
        <f>IF(AND(I122=0),0,(#REF!/I122))</f>
        <v>#REF!</v>
      </c>
      <c r="U122" s="272">
        <f>IF(AND(J122=0),0,(M122/J122))</f>
        <v>0</v>
      </c>
      <c r="V122" s="272" t="e">
        <f>(T122+U122)/2</f>
        <v>#REF!</v>
      </c>
      <c r="W122" s="137"/>
      <c r="X122" s="137"/>
      <c r="Y122" s="137"/>
      <c r="Z122" s="130" t="s">
        <v>467</v>
      </c>
      <c r="AA122" s="137"/>
      <c r="AB122" s="289">
        <v>1</v>
      </c>
      <c r="AC122" s="289">
        <f>15/8</f>
        <v>1.875</v>
      </c>
      <c r="AD122" s="77" t="s">
        <v>216</v>
      </c>
      <c r="AE122" s="156">
        <v>38353</v>
      </c>
      <c r="AF122" s="156">
        <v>38717</v>
      </c>
      <c r="AG122" s="194">
        <v>38717</v>
      </c>
      <c r="AH122" s="195"/>
      <c r="AI122" s="196"/>
      <c r="AJ122" s="196"/>
      <c r="AK122" s="196"/>
      <c r="AL122" s="134" t="s">
        <v>48</v>
      </c>
    </row>
    <row r="123" spans="1:38" ht="90">
      <c r="A123" s="322"/>
      <c r="B123" s="324"/>
      <c r="C123" s="324"/>
      <c r="D123" s="324"/>
      <c r="E123" s="324"/>
      <c r="F123" s="312"/>
      <c r="G123" s="312"/>
      <c r="H123" s="80" t="s">
        <v>125</v>
      </c>
      <c r="I123" s="80">
        <v>1</v>
      </c>
      <c r="J123" s="80" t="s">
        <v>126</v>
      </c>
      <c r="K123" s="86"/>
      <c r="L123" s="272">
        <v>1</v>
      </c>
      <c r="M123" s="272"/>
      <c r="N123" s="272">
        <f>SUM(M123:M123)</f>
        <v>0</v>
      </c>
      <c r="O123" s="194">
        <v>38717</v>
      </c>
      <c r="P123" s="272"/>
      <c r="Q123" s="272" t="e">
        <f>IF(AND(I123=0),"Sin Meta para el Indicador",IF(AND(#REF!&gt;$C$6,#REF!=$D$6,#REF!&gt;#REF!,#REF!&lt;=#REF!,#REF!=I123),"Cumplida",IF(AND(#REF!&gt;$C$6,#REF!&lt;$D$6,#REF!&lt;=#REF!,#REF!=I123),"Cumplida Anticipadamente",IF(AND(#REF!&gt;$D$6,#REF!&lt;#REF!,#REF!=I123),"Cumplida Extemporaneamente",IF(AND(#REF!&gt;=$C$6,#REF!&lt;=#REF!,#REF!&lt;I123),"En Proceso",IF(AND(#REF!=0),"No Iniciada","No Concluida"))))))</f>
        <v>#REF!</v>
      </c>
      <c r="R123" s="272" t="e">
        <f>IF(AND(J123=0),"Sin Meta para el Indicador",IF(AND(P123&gt;$C$7,P123=$D$7,P123&gt;#REF!,P123&lt;=#REF!,M123=J123),"Cumplida",IF(AND(P123&gt;$C$7,P123&lt;$D$7,P123&lt;=#REF!,M123=J123),"Cumplida Anticipadamente",IF(AND(P123&gt;$D$7,P123&lt;#REF!,M123=J123),"Cumplida Extemporaneamente",IF(AND(P123&gt;=$C$7,P123&lt;=#REF!,M123&lt;J123),"En Proceso",IF(AND(M123=0),"No Iniciada","No Concluida"))))))</f>
        <v>#REF!</v>
      </c>
      <c r="S123" s="272">
        <f>BX123</f>
        <v>0</v>
      </c>
      <c r="T123" s="272" t="e">
        <f>IF(AND(I123=0),0,(#REF!/I123))</f>
        <v>#REF!</v>
      </c>
      <c r="U123" s="272" t="e">
        <f>IF(AND(J123=0),0,(M123/J123))</f>
        <v>#VALUE!</v>
      </c>
      <c r="V123" s="272" t="e">
        <f>(T123+U123)/2</f>
        <v>#REF!</v>
      </c>
      <c r="W123" s="137"/>
      <c r="X123" s="137"/>
      <c r="Y123" s="137"/>
      <c r="Z123" s="130" t="s">
        <v>468</v>
      </c>
      <c r="AA123" s="137"/>
      <c r="AB123" s="289">
        <v>1</v>
      </c>
      <c r="AC123" s="289">
        <v>1</v>
      </c>
      <c r="AD123" s="77" t="s">
        <v>217</v>
      </c>
      <c r="AE123" s="156">
        <v>38353</v>
      </c>
      <c r="AF123" s="156">
        <v>38411</v>
      </c>
      <c r="AG123" s="194" t="s">
        <v>49</v>
      </c>
      <c r="AH123" s="195"/>
      <c r="AI123" s="196"/>
      <c r="AJ123" s="196"/>
      <c r="AK123" s="196"/>
      <c r="AL123" s="134" t="s">
        <v>45</v>
      </c>
    </row>
    <row r="124" spans="1:38" ht="180">
      <c r="A124" s="322"/>
      <c r="B124" s="324"/>
      <c r="C124" s="80" t="s">
        <v>399</v>
      </c>
      <c r="D124" s="80" t="s">
        <v>400</v>
      </c>
      <c r="E124" s="80" t="s">
        <v>401</v>
      </c>
      <c r="F124" s="85">
        <v>38353</v>
      </c>
      <c r="G124" s="85">
        <v>38717</v>
      </c>
      <c r="H124" s="80" t="s">
        <v>397</v>
      </c>
      <c r="I124" s="77">
        <v>2</v>
      </c>
      <c r="J124" s="81">
        <v>4</v>
      </c>
      <c r="K124" s="86"/>
      <c r="L124" s="107">
        <v>4</v>
      </c>
      <c r="M124" s="127"/>
      <c r="N124" s="127"/>
      <c r="O124" s="194">
        <v>38717</v>
      </c>
      <c r="P124" s="182"/>
      <c r="Q124" s="155"/>
      <c r="R124" s="155"/>
      <c r="S124" s="155"/>
      <c r="T124" s="155"/>
      <c r="U124" s="155"/>
      <c r="V124" s="155"/>
      <c r="W124" s="155"/>
      <c r="X124" s="155"/>
      <c r="Y124" s="155"/>
      <c r="Z124" s="130" t="s">
        <v>321</v>
      </c>
      <c r="AA124" s="113" t="s">
        <v>423</v>
      </c>
      <c r="AB124" s="289">
        <v>1</v>
      </c>
      <c r="AC124" s="289">
        <v>1</v>
      </c>
      <c r="AD124" s="77" t="s">
        <v>218</v>
      </c>
      <c r="AE124" s="78">
        <v>38353</v>
      </c>
      <c r="AF124" s="139">
        <v>38717</v>
      </c>
      <c r="AG124" s="128"/>
      <c r="AH124" s="132"/>
      <c r="AI124" s="133"/>
      <c r="AJ124" s="133"/>
      <c r="AK124" s="133"/>
      <c r="AL124" s="134" t="s">
        <v>424</v>
      </c>
    </row>
    <row r="125" spans="1:38" ht="67.5">
      <c r="A125" s="322"/>
      <c r="B125" s="324"/>
      <c r="C125" s="80" t="s">
        <v>402</v>
      </c>
      <c r="D125" s="80" t="s">
        <v>403</v>
      </c>
      <c r="E125" s="80" t="s">
        <v>401</v>
      </c>
      <c r="F125" s="85">
        <v>38353</v>
      </c>
      <c r="G125" s="85">
        <v>38717</v>
      </c>
      <c r="H125" s="80" t="s">
        <v>397</v>
      </c>
      <c r="I125" s="77">
        <v>2</v>
      </c>
      <c r="J125" s="81">
        <v>4</v>
      </c>
      <c r="K125" s="86"/>
      <c r="L125" s="197">
        <v>4</v>
      </c>
      <c r="M125" s="127"/>
      <c r="N125" s="127"/>
      <c r="O125" s="194">
        <v>38717</v>
      </c>
      <c r="P125" s="129"/>
      <c r="Q125" s="76"/>
      <c r="R125" s="76"/>
      <c r="S125" s="76"/>
      <c r="T125" s="76"/>
      <c r="U125" s="76"/>
      <c r="V125" s="76"/>
      <c r="W125" s="76"/>
      <c r="X125" s="76"/>
      <c r="Y125" s="76"/>
      <c r="Z125" s="130" t="s">
        <v>469</v>
      </c>
      <c r="AA125" s="131"/>
      <c r="AB125" s="288">
        <v>1</v>
      </c>
      <c r="AC125" s="288">
        <v>1</v>
      </c>
      <c r="AD125" s="77" t="s">
        <v>218</v>
      </c>
      <c r="AE125" s="78">
        <v>38353</v>
      </c>
      <c r="AF125" s="112">
        <v>38717</v>
      </c>
      <c r="AG125" s="128"/>
      <c r="AH125" s="132"/>
      <c r="AI125" s="133"/>
      <c r="AJ125" s="133"/>
      <c r="AK125" s="133"/>
      <c r="AL125" s="134" t="s">
        <v>425</v>
      </c>
    </row>
    <row r="126" spans="1:38" ht="123.75">
      <c r="A126" s="322"/>
      <c r="B126" s="324"/>
      <c r="C126" s="80" t="s">
        <v>404</v>
      </c>
      <c r="D126" s="80" t="s">
        <v>400</v>
      </c>
      <c r="E126" s="80" t="s">
        <v>401</v>
      </c>
      <c r="F126" s="85">
        <v>38353</v>
      </c>
      <c r="G126" s="85">
        <v>38717</v>
      </c>
      <c r="H126" s="80" t="s">
        <v>397</v>
      </c>
      <c r="I126" s="77">
        <v>2</v>
      </c>
      <c r="J126" s="81">
        <v>4</v>
      </c>
      <c r="K126" s="86"/>
      <c r="L126" s="197">
        <v>3</v>
      </c>
      <c r="M126" s="127"/>
      <c r="N126" s="127"/>
      <c r="O126" s="194">
        <v>38717</v>
      </c>
      <c r="P126" s="129"/>
      <c r="Q126" s="76"/>
      <c r="R126" s="76"/>
      <c r="S126" s="76"/>
      <c r="T126" s="76"/>
      <c r="U126" s="76"/>
      <c r="V126" s="76"/>
      <c r="W126" s="76"/>
      <c r="X126" s="76"/>
      <c r="Y126" s="76"/>
      <c r="Z126" s="130" t="s">
        <v>322</v>
      </c>
      <c r="AA126" s="131"/>
      <c r="AB126" s="288">
        <v>1</v>
      </c>
      <c r="AC126" s="288">
        <f>3/4</f>
        <v>0.75</v>
      </c>
      <c r="AD126" s="77" t="s">
        <v>218</v>
      </c>
      <c r="AE126" s="78">
        <v>38353</v>
      </c>
      <c r="AF126" s="112">
        <v>38717</v>
      </c>
      <c r="AG126" s="128"/>
      <c r="AH126" s="132"/>
      <c r="AI126" s="133"/>
      <c r="AJ126" s="133"/>
      <c r="AK126" s="133"/>
      <c r="AL126" s="226" t="s">
        <v>426</v>
      </c>
    </row>
    <row r="127" spans="1:38" ht="124.5" thickBot="1">
      <c r="A127" s="323"/>
      <c r="B127" s="325"/>
      <c r="C127" s="101" t="s">
        <v>405</v>
      </c>
      <c r="D127" s="101" t="s">
        <v>406</v>
      </c>
      <c r="E127" s="101" t="s">
        <v>401</v>
      </c>
      <c r="F127" s="102">
        <v>38353</v>
      </c>
      <c r="G127" s="102">
        <v>38717</v>
      </c>
      <c r="H127" s="101" t="s">
        <v>397</v>
      </c>
      <c r="I127" s="103">
        <v>2</v>
      </c>
      <c r="J127" s="104">
        <v>4</v>
      </c>
      <c r="K127" s="105"/>
      <c r="L127" s="273">
        <v>4</v>
      </c>
      <c r="M127" s="198"/>
      <c r="N127" s="198"/>
      <c r="O127" s="277">
        <v>38717</v>
      </c>
      <c r="P127" s="278"/>
      <c r="Q127" s="279"/>
      <c r="R127" s="279"/>
      <c r="S127" s="279"/>
      <c r="T127" s="279"/>
      <c r="U127" s="279"/>
      <c r="V127" s="279"/>
      <c r="W127" s="279"/>
      <c r="X127" s="279"/>
      <c r="Y127" s="279"/>
      <c r="Z127" s="280" t="s">
        <v>323</v>
      </c>
      <c r="AA127" s="199"/>
      <c r="AB127" s="294">
        <v>1</v>
      </c>
      <c r="AC127" s="294">
        <v>1</v>
      </c>
      <c r="AD127" s="103" t="s">
        <v>218</v>
      </c>
      <c r="AE127" s="200">
        <v>38353</v>
      </c>
      <c r="AF127" s="201">
        <v>38717</v>
      </c>
      <c r="AG127" s="202"/>
      <c r="AH127" s="203"/>
      <c r="AI127" s="204"/>
      <c r="AJ127" s="204"/>
      <c r="AK127" s="204"/>
      <c r="AL127" s="205" t="s">
        <v>60</v>
      </c>
    </row>
    <row r="128" ht="12.75">
      <c r="Z128" s="116"/>
    </row>
  </sheetData>
  <mergeCells count="467">
    <mergeCell ref="AB115:AB116"/>
    <mergeCell ref="AC115:AC116"/>
    <mergeCell ref="AB117:AB118"/>
    <mergeCell ref="AC117:AC118"/>
    <mergeCell ref="AB103:AB104"/>
    <mergeCell ref="AC103:AC104"/>
    <mergeCell ref="AB110:AB111"/>
    <mergeCell ref="AC110:AC111"/>
    <mergeCell ref="AB92:AB94"/>
    <mergeCell ref="AC92:AC94"/>
    <mergeCell ref="AB95:AB97"/>
    <mergeCell ref="AC95:AC97"/>
    <mergeCell ref="AB85:AB88"/>
    <mergeCell ref="AC85:AC88"/>
    <mergeCell ref="AB89:AB91"/>
    <mergeCell ref="AC89:AC91"/>
    <mergeCell ref="AB78:AB80"/>
    <mergeCell ref="AC78:AC80"/>
    <mergeCell ref="AB81:AB82"/>
    <mergeCell ref="AC81:AC82"/>
    <mergeCell ref="AB73:AB74"/>
    <mergeCell ref="AC73:AC74"/>
    <mergeCell ref="AB75:AB76"/>
    <mergeCell ref="AC75:AC76"/>
    <mergeCell ref="AB67:AB68"/>
    <mergeCell ref="AC67:AC68"/>
    <mergeCell ref="AB69:AB71"/>
    <mergeCell ref="AC69:AC71"/>
    <mergeCell ref="AB57:AB59"/>
    <mergeCell ref="AC57:AC59"/>
    <mergeCell ref="AB64:AB65"/>
    <mergeCell ref="AC64:AC65"/>
    <mergeCell ref="AB49:AB51"/>
    <mergeCell ref="AC49:AC51"/>
    <mergeCell ref="AB55:AB56"/>
    <mergeCell ref="AC55:AC56"/>
    <mergeCell ref="AB32:AB35"/>
    <mergeCell ref="AC32:AC35"/>
    <mergeCell ref="AB45:AB46"/>
    <mergeCell ref="AC45:AC46"/>
    <mergeCell ref="AB18:AB19"/>
    <mergeCell ref="AC18:AC19"/>
    <mergeCell ref="AB29:AB31"/>
    <mergeCell ref="AC29:AC31"/>
    <mergeCell ref="AB8:AC9"/>
    <mergeCell ref="AB10:AB11"/>
    <mergeCell ref="AC10:AC11"/>
    <mergeCell ref="AD8:AG9"/>
    <mergeCell ref="AD10:AD11"/>
    <mergeCell ref="AE10:AE11"/>
    <mergeCell ref="AF10:AF11"/>
    <mergeCell ref="AG117:AG118"/>
    <mergeCell ref="AL117:AL118"/>
    <mergeCell ref="L117:L118"/>
    <mergeCell ref="O117:O118"/>
    <mergeCell ref="Z117:Z118"/>
    <mergeCell ref="AA117:AA118"/>
    <mergeCell ref="AE117:AE118"/>
    <mergeCell ref="AF117:AF118"/>
    <mergeCell ref="L115:L116"/>
    <mergeCell ref="O115:O116"/>
    <mergeCell ref="Z115:Z116"/>
    <mergeCell ref="AA115:AA116"/>
    <mergeCell ref="L113:L114"/>
    <mergeCell ref="O113:O114"/>
    <mergeCell ref="AA113:AA114"/>
    <mergeCell ref="AL113:AL114"/>
    <mergeCell ref="AB113:AB114"/>
    <mergeCell ref="AC113:AC114"/>
    <mergeCell ref="L110:L111"/>
    <mergeCell ref="O110:O111"/>
    <mergeCell ref="Z110:Z111"/>
    <mergeCell ref="AA110:AA111"/>
    <mergeCell ref="AA106:AA107"/>
    <mergeCell ref="Z106:Z107"/>
    <mergeCell ref="O106:O107"/>
    <mergeCell ref="L106:L107"/>
    <mergeCell ref="L103:L104"/>
    <mergeCell ref="O103:O104"/>
    <mergeCell ref="Z103:Z104"/>
    <mergeCell ref="AA103:AA104"/>
    <mergeCell ref="O81:O82"/>
    <mergeCell ref="Z81:Z82"/>
    <mergeCell ref="AA81:AA82"/>
    <mergeCell ref="J78:J80"/>
    <mergeCell ref="L78:L80"/>
    <mergeCell ref="O78:O80"/>
    <mergeCell ref="H81:H82"/>
    <mergeCell ref="I81:I82"/>
    <mergeCell ref="J81:J82"/>
    <mergeCell ref="L81:L82"/>
    <mergeCell ref="Z73:Z74"/>
    <mergeCell ref="AA73:AA74"/>
    <mergeCell ref="AA75:AA76"/>
    <mergeCell ref="AA78:AA80"/>
    <mergeCell ref="Z78:Z80"/>
    <mergeCell ref="AL55:AL56"/>
    <mergeCell ref="AG55:AG56"/>
    <mergeCell ref="L55:L56"/>
    <mergeCell ref="O55:O56"/>
    <mergeCell ref="AA55:AA56"/>
    <mergeCell ref="Z55:Z56"/>
    <mergeCell ref="I49:I51"/>
    <mergeCell ref="J49:J51"/>
    <mergeCell ref="L49:L51"/>
    <mergeCell ref="O49:O51"/>
    <mergeCell ref="L67:L68"/>
    <mergeCell ref="L75:L76"/>
    <mergeCell ref="O75:O76"/>
    <mergeCell ref="L73:L74"/>
    <mergeCell ref="O73:O74"/>
    <mergeCell ref="L69:L71"/>
    <mergeCell ref="O69:O71"/>
    <mergeCell ref="O67:O68"/>
    <mergeCell ref="Z8:Z11"/>
    <mergeCell ref="L10:N10"/>
    <mergeCell ref="O10:P10"/>
    <mergeCell ref="Q10:S10"/>
    <mergeCell ref="T10:V10"/>
    <mergeCell ref="W10:Y10"/>
    <mergeCell ref="AI10:AK10"/>
    <mergeCell ref="AA8:AA11"/>
    <mergeCell ref="AL8:AL11"/>
    <mergeCell ref="A9:A11"/>
    <mergeCell ref="B9:B11"/>
    <mergeCell ref="C9:C11"/>
    <mergeCell ref="D9:D11"/>
    <mergeCell ref="E9:E11"/>
    <mergeCell ref="F9:G10"/>
    <mergeCell ref="H9:H11"/>
    <mergeCell ref="A4:U4"/>
    <mergeCell ref="A5:B5"/>
    <mergeCell ref="A6:B6"/>
    <mergeCell ref="A16:A17"/>
    <mergeCell ref="B16:E16"/>
    <mergeCell ref="A7:P7"/>
    <mergeCell ref="B8:K8"/>
    <mergeCell ref="M8:Y9"/>
    <mergeCell ref="I9:K10"/>
    <mergeCell ref="AE29:AE31"/>
    <mergeCell ref="H18:H19"/>
    <mergeCell ref="I18:I19"/>
    <mergeCell ref="J18:J19"/>
    <mergeCell ref="L18:L19"/>
    <mergeCell ref="O18:O19"/>
    <mergeCell ref="Z18:Z19"/>
    <mergeCell ref="AA18:AA19"/>
    <mergeCell ref="L29:L31"/>
    <mergeCell ref="O29:O31"/>
    <mergeCell ref="B28:G28"/>
    <mergeCell ref="A29:A35"/>
    <mergeCell ref="B29:B31"/>
    <mergeCell ref="AF29:AF31"/>
    <mergeCell ref="AE32:AE35"/>
    <mergeCell ref="AF32:AF35"/>
    <mergeCell ref="C29:C31"/>
    <mergeCell ref="D29:D31"/>
    <mergeCell ref="E29:E35"/>
    <mergeCell ref="F29:F31"/>
    <mergeCell ref="AE50:AE51"/>
    <mergeCell ref="AF50:AF51"/>
    <mergeCell ref="AE98:AE100"/>
    <mergeCell ref="AF98:AF100"/>
    <mergeCell ref="AE70:AE71"/>
    <mergeCell ref="AF70:AF71"/>
    <mergeCell ref="A119:G119"/>
    <mergeCell ref="A18:A26"/>
    <mergeCell ref="B18:B19"/>
    <mergeCell ref="C18:C19"/>
    <mergeCell ref="D18:D19"/>
    <mergeCell ref="E18:E19"/>
    <mergeCell ref="F18:F19"/>
    <mergeCell ref="G18:G19"/>
    <mergeCell ref="A27:A28"/>
    <mergeCell ref="B27:E27"/>
    <mergeCell ref="G29:G31"/>
    <mergeCell ref="H29:H31"/>
    <mergeCell ref="I29:I31"/>
    <mergeCell ref="J29:J31"/>
    <mergeCell ref="B32:B35"/>
    <mergeCell ref="C32:C35"/>
    <mergeCell ref="D32:D35"/>
    <mergeCell ref="F32:F35"/>
    <mergeCell ref="G32:G35"/>
    <mergeCell ref="H32:H35"/>
    <mergeCell ref="I32:I35"/>
    <mergeCell ref="J32:J35"/>
    <mergeCell ref="A36:A37"/>
    <mergeCell ref="B36:E36"/>
    <mergeCell ref="B37:H37"/>
    <mergeCell ref="A38:A42"/>
    <mergeCell ref="B38:B39"/>
    <mergeCell ref="C38:C39"/>
    <mergeCell ref="D38:D39"/>
    <mergeCell ref="E38:E39"/>
    <mergeCell ref="B40:B41"/>
    <mergeCell ref="C40:C41"/>
    <mergeCell ref="E40:E41"/>
    <mergeCell ref="A43:A44"/>
    <mergeCell ref="B43:E43"/>
    <mergeCell ref="B44:E44"/>
    <mergeCell ref="C49:C52"/>
    <mergeCell ref="D49:D52"/>
    <mergeCell ref="F49:F52"/>
    <mergeCell ref="B45:B48"/>
    <mergeCell ref="C45:C48"/>
    <mergeCell ref="A53:A54"/>
    <mergeCell ref="B53:J53"/>
    <mergeCell ref="B54:AF54"/>
    <mergeCell ref="A45:A52"/>
    <mergeCell ref="D45:D48"/>
    <mergeCell ref="E45:E48"/>
    <mergeCell ref="F45:F48"/>
    <mergeCell ref="G45:G48"/>
    <mergeCell ref="AA45:AA46"/>
    <mergeCell ref="B49:B52"/>
    <mergeCell ref="F55:F56"/>
    <mergeCell ref="G55:G56"/>
    <mergeCell ref="H55:H56"/>
    <mergeCell ref="H49:H51"/>
    <mergeCell ref="G49:G52"/>
    <mergeCell ref="J55:J56"/>
    <mergeCell ref="B57:B59"/>
    <mergeCell ref="C57:C59"/>
    <mergeCell ref="D57:D59"/>
    <mergeCell ref="E57:E59"/>
    <mergeCell ref="F57:F59"/>
    <mergeCell ref="G57:G59"/>
    <mergeCell ref="H57:H59"/>
    <mergeCell ref="I57:I59"/>
    <mergeCell ref="E55:E56"/>
    <mergeCell ref="J57:J59"/>
    <mergeCell ref="A60:A61"/>
    <mergeCell ref="A62:A63"/>
    <mergeCell ref="B62:H62"/>
    <mergeCell ref="B63:J63"/>
    <mergeCell ref="A55:A59"/>
    <mergeCell ref="B55:B56"/>
    <mergeCell ref="C55:C56"/>
    <mergeCell ref="D55:D56"/>
    <mergeCell ref="I55:I56"/>
    <mergeCell ref="A64:A68"/>
    <mergeCell ref="B64:B65"/>
    <mergeCell ref="C64:C65"/>
    <mergeCell ref="D64:D65"/>
    <mergeCell ref="E64:E65"/>
    <mergeCell ref="F64:F65"/>
    <mergeCell ref="G64:G65"/>
    <mergeCell ref="H64:H65"/>
    <mergeCell ref="I64:I65"/>
    <mergeCell ref="J64:J65"/>
    <mergeCell ref="B67:B68"/>
    <mergeCell ref="C67:C68"/>
    <mergeCell ref="D67:D68"/>
    <mergeCell ref="E67:E68"/>
    <mergeCell ref="F67:F68"/>
    <mergeCell ref="G67:G68"/>
    <mergeCell ref="H67:H68"/>
    <mergeCell ref="I67:I68"/>
    <mergeCell ref="E69:E72"/>
    <mergeCell ref="F69:F72"/>
    <mergeCell ref="G69:G72"/>
    <mergeCell ref="H69:H71"/>
    <mergeCell ref="A69:A74"/>
    <mergeCell ref="B69:B72"/>
    <mergeCell ref="C69:C72"/>
    <mergeCell ref="D69:D72"/>
    <mergeCell ref="H73:H74"/>
    <mergeCell ref="I73:I74"/>
    <mergeCell ref="J73:J74"/>
    <mergeCell ref="J67:J68"/>
    <mergeCell ref="I69:I71"/>
    <mergeCell ref="B81:B82"/>
    <mergeCell ref="C81:C82"/>
    <mergeCell ref="D81:D82"/>
    <mergeCell ref="J69:J71"/>
    <mergeCell ref="B73:B74"/>
    <mergeCell ref="C73:C74"/>
    <mergeCell ref="D73:D74"/>
    <mergeCell ref="E73:E74"/>
    <mergeCell ref="F73:F74"/>
    <mergeCell ref="G73:G74"/>
    <mergeCell ref="E75:E76"/>
    <mergeCell ref="F75:F76"/>
    <mergeCell ref="G75:G76"/>
    <mergeCell ref="H75:H76"/>
    <mergeCell ref="I75:I76"/>
    <mergeCell ref="J75:J76"/>
    <mergeCell ref="B77:B80"/>
    <mergeCell ref="C77:C80"/>
    <mergeCell ref="D78:D80"/>
    <mergeCell ref="E78:E80"/>
    <mergeCell ref="F78:F80"/>
    <mergeCell ref="G78:G80"/>
    <mergeCell ref="H78:H80"/>
    <mergeCell ref="I78:I80"/>
    <mergeCell ref="E81:E82"/>
    <mergeCell ref="F81:F82"/>
    <mergeCell ref="G81:G82"/>
    <mergeCell ref="A83:A84"/>
    <mergeCell ref="B83:G83"/>
    <mergeCell ref="B84:I84"/>
    <mergeCell ref="A75:A82"/>
    <mergeCell ref="B75:B76"/>
    <mergeCell ref="C75:C76"/>
    <mergeCell ref="D75:D76"/>
    <mergeCell ref="B85:B88"/>
    <mergeCell ref="C85:C88"/>
    <mergeCell ref="D85:D88"/>
    <mergeCell ref="B95:B100"/>
    <mergeCell ref="C95:C100"/>
    <mergeCell ref="D95:D100"/>
    <mergeCell ref="E85:E88"/>
    <mergeCell ref="F85:F88"/>
    <mergeCell ref="G85:G88"/>
    <mergeCell ref="H85:H88"/>
    <mergeCell ref="I85:I88"/>
    <mergeCell ref="J85:J88"/>
    <mergeCell ref="B89:B91"/>
    <mergeCell ref="C89:C91"/>
    <mergeCell ref="D89:D91"/>
    <mergeCell ref="E89:E91"/>
    <mergeCell ref="F89:F91"/>
    <mergeCell ref="G89:G91"/>
    <mergeCell ref="H89:H91"/>
    <mergeCell ref="I89:I91"/>
    <mergeCell ref="J89:J91"/>
    <mergeCell ref="B92:B94"/>
    <mergeCell ref="C92:C94"/>
    <mergeCell ref="D92:D94"/>
    <mergeCell ref="E92:E94"/>
    <mergeCell ref="F92:F94"/>
    <mergeCell ref="G92:G94"/>
    <mergeCell ref="H92:H94"/>
    <mergeCell ref="I92:I94"/>
    <mergeCell ref="J92:J94"/>
    <mergeCell ref="I95:I97"/>
    <mergeCell ref="J95:J97"/>
    <mergeCell ref="A101:A102"/>
    <mergeCell ref="B101:I101"/>
    <mergeCell ref="B102:J102"/>
    <mergeCell ref="E95:E100"/>
    <mergeCell ref="F95:F100"/>
    <mergeCell ref="G95:G100"/>
    <mergeCell ref="H95:H97"/>
    <mergeCell ref="A85:A100"/>
    <mergeCell ref="A103:A107"/>
    <mergeCell ref="B103:B105"/>
    <mergeCell ref="C103:C105"/>
    <mergeCell ref="D103:D104"/>
    <mergeCell ref="E103:E104"/>
    <mergeCell ref="F103:F104"/>
    <mergeCell ref="G103:G104"/>
    <mergeCell ref="H103:H104"/>
    <mergeCell ref="I103:I104"/>
    <mergeCell ref="J103:J104"/>
    <mergeCell ref="B106:B107"/>
    <mergeCell ref="C106:C107"/>
    <mergeCell ref="D106:D107"/>
    <mergeCell ref="E106:E107"/>
    <mergeCell ref="F106:F107"/>
    <mergeCell ref="G106:G107"/>
    <mergeCell ref="H106:H107"/>
    <mergeCell ref="I106:I107"/>
    <mergeCell ref="J106:J107"/>
    <mergeCell ref="A108:A109"/>
    <mergeCell ref="B108:E108"/>
    <mergeCell ref="A110:A116"/>
    <mergeCell ref="B110:B112"/>
    <mergeCell ref="C110:C112"/>
    <mergeCell ref="D110:D112"/>
    <mergeCell ref="E110:E112"/>
    <mergeCell ref="F110:F112"/>
    <mergeCell ref="G110:G112"/>
    <mergeCell ref="H110:H111"/>
    <mergeCell ref="I110:I111"/>
    <mergeCell ref="J110:J111"/>
    <mergeCell ref="B113:B116"/>
    <mergeCell ref="C113:C116"/>
    <mergeCell ref="D113:D116"/>
    <mergeCell ref="E113:E116"/>
    <mergeCell ref="F113:F116"/>
    <mergeCell ref="G113:G116"/>
    <mergeCell ref="H113:H114"/>
    <mergeCell ref="I113:I114"/>
    <mergeCell ref="J113:J114"/>
    <mergeCell ref="H115:H116"/>
    <mergeCell ref="I115:I116"/>
    <mergeCell ref="J115:J116"/>
    <mergeCell ref="A117:A118"/>
    <mergeCell ref="B117:B118"/>
    <mergeCell ref="C117:C118"/>
    <mergeCell ref="D117:D118"/>
    <mergeCell ref="E117:E118"/>
    <mergeCell ref="F117:F118"/>
    <mergeCell ref="G117:G118"/>
    <mergeCell ref="H117:H118"/>
    <mergeCell ref="I117:I118"/>
    <mergeCell ref="J117:J118"/>
    <mergeCell ref="A120:A127"/>
    <mergeCell ref="B120:B127"/>
    <mergeCell ref="C120:M120"/>
    <mergeCell ref="C121:C123"/>
    <mergeCell ref="D121:D123"/>
    <mergeCell ref="E121:E123"/>
    <mergeCell ref="F121:F123"/>
    <mergeCell ref="G121:G123"/>
    <mergeCell ref="AL70:AL71"/>
    <mergeCell ref="V70:V71"/>
    <mergeCell ref="W70:W71"/>
    <mergeCell ref="X70:X71"/>
    <mergeCell ref="Y70:Y71"/>
    <mergeCell ref="AD70:AD71"/>
    <mergeCell ref="Z69:Z71"/>
    <mergeCell ref="AA69:AA71"/>
    <mergeCell ref="AG70:AG71"/>
    <mergeCell ref="L85:L88"/>
    <mergeCell ref="O85:O88"/>
    <mergeCell ref="Z85:Z88"/>
    <mergeCell ref="AA85:AA88"/>
    <mergeCell ref="L89:L91"/>
    <mergeCell ref="O89:O91"/>
    <mergeCell ref="Z89:Z91"/>
    <mergeCell ref="AA89:AA91"/>
    <mergeCell ref="AL45:AL46"/>
    <mergeCell ref="L95:L97"/>
    <mergeCell ref="Z113:Z114"/>
    <mergeCell ref="O95:O97"/>
    <mergeCell ref="Z95:Z97"/>
    <mergeCell ref="AA95:AA97"/>
    <mergeCell ref="L92:L94"/>
    <mergeCell ref="O92:O94"/>
    <mergeCell ref="Z92:Z94"/>
    <mergeCell ref="AA92:AA94"/>
    <mergeCell ref="AL115:AL116"/>
    <mergeCell ref="Z49:Z51"/>
    <mergeCell ref="AG49:AG51"/>
    <mergeCell ref="AL49:AL51"/>
    <mergeCell ref="AE110:AE111"/>
    <mergeCell ref="AF110:AF111"/>
    <mergeCell ref="AD98:AD100"/>
    <mergeCell ref="Z67:Z68"/>
    <mergeCell ref="Z75:Z76"/>
    <mergeCell ref="AG78:AG80"/>
    <mergeCell ref="P70:P71"/>
    <mergeCell ref="Q70:Q71"/>
    <mergeCell ref="R70:R71"/>
    <mergeCell ref="S70:S71"/>
    <mergeCell ref="Z29:Z31"/>
    <mergeCell ref="AA29:AA31"/>
    <mergeCell ref="AA57:AA59"/>
    <mergeCell ref="T70:T71"/>
    <mergeCell ref="U70:U71"/>
    <mergeCell ref="Z32:Z35"/>
    <mergeCell ref="Z64:Z65"/>
    <mergeCell ref="AA64:AA65"/>
    <mergeCell ref="AA67:AA68"/>
    <mergeCell ref="L64:L65"/>
    <mergeCell ref="AA32:AA35"/>
    <mergeCell ref="Z45:Z46"/>
    <mergeCell ref="AA49:AA51"/>
    <mergeCell ref="L57:L59"/>
    <mergeCell ref="Z57:Z59"/>
    <mergeCell ref="L32:L35"/>
    <mergeCell ref="O57:O59"/>
    <mergeCell ref="O32:O35"/>
    <mergeCell ref="O64:O65"/>
  </mergeCells>
  <printOptions horizontalCentered="1" verticalCentered="1"/>
  <pageMargins left="0.7874015748031497" right="0.45" top="0.984251968503937" bottom="0.984251968503937" header="0" footer="0"/>
  <pageSetup horizontalDpi="600" verticalDpi="600" orientation="landscape" paperSize="5" scale="55" r:id="rId3"/>
  <rowBreaks count="12" manualBreakCount="12">
    <brk id="14" max="35" man="1"/>
    <brk id="26" max="35" man="1"/>
    <brk id="35" max="35" man="1"/>
    <brk id="42" max="35" man="1"/>
    <brk id="48" max="35" man="1"/>
    <brk id="52" max="35" man="1"/>
    <brk id="61" max="35" man="1"/>
    <brk id="76" max="255" man="1"/>
    <brk id="82" max="35" man="1"/>
    <brk id="100" max="35" man="1"/>
    <brk id="107" max="35" man="1"/>
    <brk id="118" max="3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2006-02-03T18:13:41Z</cp:lastPrinted>
  <dcterms:created xsi:type="dcterms:W3CDTF">2005-11-22T15:52:34Z</dcterms:created>
  <dcterms:modified xsi:type="dcterms:W3CDTF">2006-05-08T16:48:06Z</dcterms:modified>
  <cp:category/>
  <cp:version/>
  <cp:contentType/>
  <cp:contentStatus/>
</cp:coreProperties>
</file>